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7470" windowHeight="295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U6" i="1" l="1"/>
  <c r="U9" i="1" l="1"/>
  <c r="Z9" i="1" s="1"/>
  <c r="B24" i="1" l="1"/>
  <c r="B14" i="1"/>
  <c r="U5" i="1"/>
  <c r="U2" i="1" l="1"/>
  <c r="U3" i="1" s="1"/>
  <c r="B25" i="1"/>
  <c r="U7" i="1" l="1"/>
  <c r="Z7" i="1" s="1"/>
  <c r="B17" i="1" s="1"/>
  <c r="U8" i="1"/>
  <c r="Z8" i="1" s="1"/>
  <c r="B35" i="1" l="1"/>
  <c r="B28" i="1"/>
  <c r="B37" i="1" l="1"/>
  <c r="B39" i="1" l="1"/>
  <c r="B41" i="1" s="1"/>
</calcChain>
</file>

<file path=xl/sharedStrings.xml><?xml version="1.0" encoding="utf-8"?>
<sst xmlns="http://schemas.openxmlformats.org/spreadsheetml/2006/main" count="84" uniqueCount="67">
  <si>
    <t>Data Centre actual load</t>
  </si>
  <si>
    <t>Generator installed capacity</t>
  </si>
  <si>
    <t>MW</t>
  </si>
  <si>
    <t>Load used for testing</t>
  </si>
  <si>
    <t>Maintenance Strategy</t>
  </si>
  <si>
    <t>Number of utility failures</t>
  </si>
  <si>
    <t>Time spent on genset</t>
  </si>
  <si>
    <t>hours</t>
  </si>
  <si>
    <t>hours from Table 1</t>
  </si>
  <si>
    <t>Notes</t>
  </si>
  <si>
    <t>Take the annualised kWh for the utility consumption from the PUE calculation,</t>
  </si>
  <si>
    <t>e.g. Facility main transformer output</t>
  </si>
  <si>
    <t>They will be listed as kVA or MVA and these should be converted to MW, e.g. x0.8 to convert MVA to MW or x(0.8/1000) to convert kVA to MW</t>
  </si>
  <si>
    <t>This will depend upon your maintenance regime and should be only one of three options:</t>
  </si>
  <si>
    <t>2) Size of the load bank, either fixed or rental</t>
  </si>
  <si>
    <t>Table 1</t>
  </si>
  <si>
    <t>A</t>
  </si>
  <si>
    <t>B</t>
  </si>
  <si>
    <t>C</t>
  </si>
  <si>
    <t>D</t>
  </si>
  <si>
    <t>E</t>
  </si>
  <si>
    <t>Description of typical maintenance routine</t>
  </si>
  <si>
    <t>Calculating fuel-oil consumption in a calander year for emergency generators in data centre applicaions</t>
  </si>
  <si>
    <t>Hours/annum</t>
  </si>
  <si>
    <t>Maintenance of M&amp;E using generators</t>
  </si>
  <si>
    <t>Sub-total</t>
  </si>
  <si>
    <t>Litres</t>
  </si>
  <si>
    <t>Total Litres Estimated</t>
  </si>
  <si>
    <t>Assumed load</t>
  </si>
  <si>
    <t>Hours in maintenance mode</t>
  </si>
  <si>
    <t>e.g. in a concurrently maintainable system where annual maintenance requires a UPS shut-down for circa 4 hours</t>
  </si>
  <si>
    <t>30 minutes per quarter, plus cool-down</t>
  </si>
  <si>
    <t>15 minutes per month, plus cool-down</t>
  </si>
  <si>
    <t>30 minutes per month, plus cool-down</t>
  </si>
  <si>
    <t>60 minutes per month, plus dool-down</t>
  </si>
  <si>
    <t>Cool-down is assumed as 15 minutes at zero-load</t>
  </si>
  <si>
    <t>3) No load, functional start testing only, enter zero</t>
  </si>
  <si>
    <t>Generators starting in anger</t>
  </si>
  <si>
    <t>Note that a dual-bus power system may result in no generator operation for M&amp;E maintenance</t>
  </si>
  <si>
    <t>hours from BMS record from the PRIOR YEAR</t>
  </si>
  <si>
    <t>N generator starts from BMS record from the PRIOR YEAR</t>
  </si>
  <si>
    <t>Bespoke monthly maintenance regime</t>
  </si>
  <si>
    <t>Maintenance &amp; testing of generator system</t>
  </si>
  <si>
    <t>Note that as a low-emitter, estimation is allowable but must be as accurate as is possible, on a consistant basis from year-to-year and must withstand an audit</t>
  </si>
  <si>
    <t xml:space="preserve">Alternatively, if you record fuel combusted in a given year and can support the data from documented deliveries then enter actual Litres </t>
  </si>
  <si>
    <t>Actual</t>
  </si>
  <si>
    <t>Load for testing</t>
  </si>
  <si>
    <t>Liters/hour/MW for genset testing</t>
  </si>
  <si>
    <t>Liters</t>
  </si>
  <si>
    <t>Liters/hour/MW for M&amp;E Maintenance</t>
  </si>
  <si>
    <t>Liters/hour/MW for in anger operation</t>
  </si>
  <si>
    <t>combusted (NOT delivered) in B37, overwriting the calculation</t>
  </si>
  <si>
    <t>1) Data Centre actual load from B9</t>
  </si>
  <si>
    <t>Litres per MW/hour</t>
  </si>
  <si>
    <t>Litres per MW/hour at &lt;20% load</t>
  </si>
  <si>
    <t>Unless an audit can prove otherwise the calculation assumes the actual data centre load from B9.  Overwrite cell if justified and auditable</t>
  </si>
  <si>
    <t>Enter into B15</t>
  </si>
  <si>
    <t>Enter actual hours in K22 if A-D are unrepresentative</t>
  </si>
  <si>
    <t xml:space="preserve">Include all generators, including redundant machines. </t>
  </si>
  <si>
    <t>NCV (GJ/t)</t>
  </si>
  <si>
    <t>EF (TJ/t)</t>
  </si>
  <si>
    <t>OxF</t>
  </si>
  <si>
    <t>Total Tonnes</t>
  </si>
  <si>
    <t>From National inventory data</t>
  </si>
  <si>
    <t>litres/tonne</t>
  </si>
  <si>
    <t>Density From DUKES</t>
  </si>
  <si>
    <r>
      <t>Tonnes of CO</t>
    </r>
    <r>
      <rPr>
        <vertAlign val="subscript"/>
        <sz val="14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</si>
</sst>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4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1" fontId="0" fillId="0" borderId="0" xfId="0" applyNumberFormat="1"/>
    <xf numFmtId="0" fontId="7" fillId="0" borderId="0" xfId="0" applyFont="1"/>
    <xf numFmtId="1" fontId="0" fillId="0" borderId="0" xfId="0" applyNumberFormat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6" fillId="0" borderId="0" xfId="0" applyFont="1"/>
    <xf numFmtId="1" fontId="0" fillId="0" borderId="0" xfId="0" applyNumberFormat="1" applyFill="1" applyAlignment="1">
      <alignment horizontal="center"/>
    </xf>
    <xf numFmtId="0" fontId="8" fillId="0" borderId="0" xfId="0" applyFont="1"/>
    <xf numFmtId="9" fontId="0" fillId="0" borderId="0" xfId="2" applyFont="1" applyAlignment="1">
      <alignment horizontal="center"/>
    </xf>
    <xf numFmtId="0" fontId="0" fillId="0" borderId="2" xfId="0" applyFill="1" applyBorder="1" applyAlignment="1">
      <alignment horizontal="center"/>
    </xf>
    <xf numFmtId="1" fontId="0" fillId="4" borderId="0" xfId="0" applyNumberFormat="1" applyFill="1"/>
    <xf numFmtId="0" fontId="0" fillId="4" borderId="0" xfId="0" applyFill="1"/>
    <xf numFmtId="1" fontId="5" fillId="0" borderId="1" xfId="1" applyNumberFormat="1" applyFont="1" applyFill="1" applyBorder="1" applyAlignment="1">
      <alignment horizontal="center"/>
    </xf>
    <xf numFmtId="0" fontId="12" fillId="0" borderId="0" xfId="0" applyFont="1"/>
    <xf numFmtId="0" fontId="11" fillId="0" borderId="0" xfId="3" applyFont="1" applyBorder="1"/>
    <xf numFmtId="0" fontId="11" fillId="0" borderId="7" xfId="3" applyFont="1" applyBorder="1"/>
    <xf numFmtId="0" fontId="11" fillId="0" borderId="10" xfId="3" applyFont="1" applyBorder="1"/>
    <xf numFmtId="0" fontId="0" fillId="0" borderId="5" xfId="0" applyBorder="1"/>
    <xf numFmtId="0" fontId="0" fillId="0" borderId="10" xfId="0" applyBorder="1"/>
    <xf numFmtId="0" fontId="12" fillId="0" borderId="3" xfId="0" applyFont="1" applyBorder="1"/>
    <xf numFmtId="0" fontId="12" fillId="0" borderId="4" xfId="0" applyFont="1" applyBorder="1"/>
    <xf numFmtId="0" fontId="12" fillId="0" borderId="8" xfId="0" applyFont="1" applyBorder="1"/>
    <xf numFmtId="0" fontId="12" fillId="0" borderId="9" xfId="0" applyFont="1" applyBorder="1"/>
    <xf numFmtId="0" fontId="13" fillId="0" borderId="6" xfId="3" applyFont="1" applyBorder="1"/>
    <xf numFmtId="0" fontId="13" fillId="0" borderId="0" xfId="3" applyFont="1" applyBorder="1"/>
    <xf numFmtId="0" fontId="13" fillId="0" borderId="8" xfId="3" applyFont="1" applyBorder="1"/>
    <xf numFmtId="0" fontId="13" fillId="0" borderId="9" xfId="3" applyFont="1" applyBorder="1"/>
    <xf numFmtId="0" fontId="12" fillId="0" borderId="5" xfId="0" applyFont="1" applyBorder="1"/>
    <xf numFmtId="165" fontId="14" fillId="0" borderId="1" xfId="0" applyNumberFormat="1" applyFont="1" applyFill="1" applyBorder="1" applyAlignment="1">
      <alignment horizontal="center"/>
    </xf>
    <xf numFmtId="0" fontId="0" fillId="0" borderId="0" xfId="0" applyBorder="1"/>
    <xf numFmtId="1" fontId="11" fillId="0" borderId="0" xfId="3" applyNumberFormat="1" applyFont="1" applyBorder="1"/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14</xdr:row>
      <xdr:rowOff>85725</xdr:rowOff>
    </xdr:from>
    <xdr:to>
      <xdr:col>9</xdr:col>
      <xdr:colOff>571500</xdr:colOff>
      <xdr:row>16</xdr:row>
      <xdr:rowOff>104775</xdr:rowOff>
    </xdr:to>
    <xdr:cxnSp macro="">
      <xdr:nvCxnSpPr>
        <xdr:cNvPr id="3" name="Elbow Connector 2"/>
        <xdr:cNvCxnSpPr/>
      </xdr:nvCxnSpPr>
      <xdr:spPr>
        <a:xfrm rot="10800000">
          <a:off x="3952875" y="2952750"/>
          <a:ext cx="3600450" cy="419100"/>
        </a:xfrm>
        <a:prstGeom prst="bentConnector3">
          <a:avLst>
            <a:gd name="adj1" fmla="val 22222"/>
          </a:avLst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tabSelected="1" workbookViewId="0">
      <selection activeCell="L40" sqref="L40"/>
    </sheetView>
  </sheetViews>
  <sheetFormatPr defaultRowHeight="15" x14ac:dyDescent="0.25"/>
  <cols>
    <col min="1" max="1" width="26.28515625" customWidth="1"/>
    <col min="2" max="2" width="14.42578125" customWidth="1"/>
    <col min="21" max="21" width="9.5703125" bestFit="1" customWidth="1"/>
  </cols>
  <sheetData>
    <row r="1" spans="1:27" ht="21" x14ac:dyDescent="0.35">
      <c r="A1" s="8" t="s">
        <v>22</v>
      </c>
    </row>
    <row r="2" spans="1:27" ht="15.75" x14ac:dyDescent="0.25">
      <c r="A2" s="1" t="s">
        <v>43</v>
      </c>
      <c r="U2" s="22">
        <f>400/1.6</f>
        <v>250</v>
      </c>
      <c r="V2" t="s">
        <v>53</v>
      </c>
    </row>
    <row r="3" spans="1:27" x14ac:dyDescent="0.25">
      <c r="U3" s="23">
        <f>U2*0.2</f>
        <v>50</v>
      </c>
      <c r="V3" t="s">
        <v>54</v>
      </c>
    </row>
    <row r="4" spans="1:27" ht="15.75" x14ac:dyDescent="0.25">
      <c r="A4" s="19" t="s">
        <v>44</v>
      </c>
    </row>
    <row r="5" spans="1:27" ht="15.75" x14ac:dyDescent="0.25">
      <c r="A5" s="19" t="s">
        <v>51</v>
      </c>
      <c r="U5" s="20">
        <f>B13/B11</f>
        <v>0.5</v>
      </c>
      <c r="V5" t="s">
        <v>46</v>
      </c>
    </row>
    <row r="6" spans="1:27" ht="15.75" x14ac:dyDescent="0.25">
      <c r="A6" s="19"/>
      <c r="U6" t="b">
        <f>IFU6&lt;=20%</f>
        <v>1</v>
      </c>
    </row>
    <row r="7" spans="1:27" ht="15.75" x14ac:dyDescent="0.25">
      <c r="A7" s="2" t="s">
        <v>42</v>
      </c>
      <c r="U7" s="9">
        <f>(U3)+((U2-U3)*U5)</f>
        <v>150</v>
      </c>
      <c r="V7" t="s">
        <v>47</v>
      </c>
      <c r="Z7" s="9">
        <f>U7*B13*B15</f>
        <v>0</v>
      </c>
      <c r="AA7" t="s">
        <v>26</v>
      </c>
    </row>
    <row r="8" spans="1:27" ht="16.5" thickBot="1" x14ac:dyDescent="0.3">
      <c r="B8" s="9"/>
      <c r="E8" s="2" t="s">
        <v>9</v>
      </c>
      <c r="U8" s="9">
        <f>(U3)+((U2-U3)*B25)</f>
        <v>150</v>
      </c>
      <c r="V8" t="s">
        <v>49</v>
      </c>
      <c r="Z8" s="9">
        <f>U8*B24*B26</f>
        <v>0</v>
      </c>
      <c r="AA8" t="s">
        <v>48</v>
      </c>
    </row>
    <row r="9" spans="1:27" ht="15.75" thickBot="1" x14ac:dyDescent="0.3">
      <c r="A9" t="s">
        <v>0</v>
      </c>
      <c r="B9" s="10">
        <v>10</v>
      </c>
      <c r="C9" t="s">
        <v>2</v>
      </c>
      <c r="E9" t="s">
        <v>10</v>
      </c>
      <c r="U9" s="9">
        <f>(U3)+((U2-U3)*(B9/B11))</f>
        <v>150</v>
      </c>
      <c r="V9" t="s">
        <v>50</v>
      </c>
      <c r="Z9" s="9">
        <f>U9*(B9*B32*B33)</f>
        <v>360000</v>
      </c>
      <c r="AA9" t="s">
        <v>48</v>
      </c>
    </row>
    <row r="10" spans="1:27" ht="15.75" thickBot="1" x14ac:dyDescent="0.3">
      <c r="B10" s="9"/>
      <c r="F10" t="s">
        <v>11</v>
      </c>
    </row>
    <row r="11" spans="1:27" ht="15.75" thickBot="1" x14ac:dyDescent="0.3">
      <c r="A11" t="s">
        <v>1</v>
      </c>
      <c r="B11" s="10">
        <v>20</v>
      </c>
      <c r="C11" t="s">
        <v>2</v>
      </c>
      <c r="E11" t="s">
        <v>58</v>
      </c>
    </row>
    <row r="12" spans="1:27" ht="15.75" thickBot="1" x14ac:dyDescent="0.3">
      <c r="B12" s="9"/>
      <c r="F12" t="s">
        <v>12</v>
      </c>
    </row>
    <row r="13" spans="1:27" ht="15.75" thickBot="1" x14ac:dyDescent="0.3">
      <c r="A13" t="s">
        <v>3</v>
      </c>
      <c r="B13" s="10">
        <v>10</v>
      </c>
      <c r="C13" t="s">
        <v>2</v>
      </c>
      <c r="E13" t="s">
        <v>13</v>
      </c>
    </row>
    <row r="14" spans="1:27" ht="15.75" thickBot="1" x14ac:dyDescent="0.3">
      <c r="B14" s="20">
        <f>B13/B11</f>
        <v>0.5</v>
      </c>
      <c r="F14" t="s">
        <v>52</v>
      </c>
      <c r="J14" t="s">
        <v>14</v>
      </c>
      <c r="O14" t="s">
        <v>36</v>
      </c>
    </row>
    <row r="15" spans="1:27" ht="15.75" thickBot="1" x14ac:dyDescent="0.3">
      <c r="A15" t="s">
        <v>4</v>
      </c>
      <c r="B15" s="11">
        <v>0</v>
      </c>
      <c r="C15" t="s">
        <v>8</v>
      </c>
    </row>
    <row r="16" spans="1:27" ht="15.75" x14ac:dyDescent="0.25">
      <c r="E16" s="2" t="s">
        <v>15</v>
      </c>
    </row>
    <row r="17" spans="1:19" x14ac:dyDescent="0.25">
      <c r="A17" s="6" t="s">
        <v>25</v>
      </c>
      <c r="B17" s="14">
        <f>Z7</f>
        <v>0</v>
      </c>
      <c r="C17" t="s">
        <v>26</v>
      </c>
      <c r="E17" s="4" t="s">
        <v>21</v>
      </c>
      <c r="K17" s="4" t="s">
        <v>56</v>
      </c>
    </row>
    <row r="18" spans="1:19" x14ac:dyDescent="0.25">
      <c r="B18" s="9"/>
      <c r="E18" t="s">
        <v>16</v>
      </c>
      <c r="F18" t="s">
        <v>31</v>
      </c>
      <c r="K18" s="5">
        <v>4</v>
      </c>
      <c r="L18" t="s">
        <v>23</v>
      </c>
      <c r="N18" t="s">
        <v>35</v>
      </c>
    </row>
    <row r="19" spans="1:19" x14ac:dyDescent="0.25">
      <c r="B19" s="9"/>
      <c r="E19" t="s">
        <v>17</v>
      </c>
      <c r="F19" t="s">
        <v>32</v>
      </c>
      <c r="K19" s="5">
        <v>3</v>
      </c>
      <c r="L19" t="s">
        <v>23</v>
      </c>
      <c r="N19" t="s">
        <v>35</v>
      </c>
    </row>
    <row r="20" spans="1:19" x14ac:dyDescent="0.25">
      <c r="B20" s="9"/>
      <c r="E20" t="s">
        <v>18</v>
      </c>
      <c r="F20" t="s">
        <v>33</v>
      </c>
      <c r="K20" s="5">
        <v>6</v>
      </c>
      <c r="L20" t="s">
        <v>23</v>
      </c>
      <c r="N20" t="s">
        <v>35</v>
      </c>
    </row>
    <row r="21" spans="1:19" x14ac:dyDescent="0.25">
      <c r="B21" s="9"/>
      <c r="E21" t="s">
        <v>19</v>
      </c>
      <c r="F21" t="s">
        <v>34</v>
      </c>
      <c r="K21" s="5">
        <v>12</v>
      </c>
      <c r="L21" t="s">
        <v>23</v>
      </c>
      <c r="N21" t="s">
        <v>35</v>
      </c>
    </row>
    <row r="22" spans="1:19" x14ac:dyDescent="0.25">
      <c r="B22" s="9"/>
      <c r="E22" t="s">
        <v>20</v>
      </c>
      <c r="F22" t="s">
        <v>41</v>
      </c>
      <c r="K22" s="21" t="s">
        <v>45</v>
      </c>
      <c r="L22" t="s">
        <v>23</v>
      </c>
      <c r="N22" s="16" t="s">
        <v>57</v>
      </c>
      <c r="O22" s="16"/>
      <c r="P22" s="16"/>
      <c r="Q22" s="16"/>
      <c r="R22" s="16"/>
      <c r="S22" s="16"/>
    </row>
    <row r="23" spans="1:19" ht="16.5" thickBot="1" x14ac:dyDescent="0.3">
      <c r="A23" s="2" t="s">
        <v>24</v>
      </c>
      <c r="B23" s="9"/>
      <c r="K23" s="15"/>
      <c r="L23" s="16"/>
      <c r="M23" s="16"/>
      <c r="N23" s="16"/>
      <c r="O23" s="16"/>
      <c r="P23" s="16"/>
      <c r="Q23" s="16"/>
      <c r="R23" s="16"/>
      <c r="S23" s="16"/>
    </row>
    <row r="24" spans="1:19" ht="15.75" thickBot="1" x14ac:dyDescent="0.3">
      <c r="A24" t="s">
        <v>28</v>
      </c>
      <c r="B24" s="12">
        <f>B9</f>
        <v>10</v>
      </c>
      <c r="C24" t="s">
        <v>2</v>
      </c>
      <c r="E24" t="s">
        <v>55</v>
      </c>
    </row>
    <row r="25" spans="1:19" ht="15.75" thickBot="1" x14ac:dyDescent="0.3">
      <c r="B25" s="20">
        <f>B24/B11</f>
        <v>0.5</v>
      </c>
      <c r="E25" t="s">
        <v>30</v>
      </c>
    </row>
    <row r="26" spans="1:19" ht="15.75" thickBot="1" x14ac:dyDescent="0.3">
      <c r="A26" t="s">
        <v>29</v>
      </c>
      <c r="B26" s="11">
        <v>0</v>
      </c>
      <c r="C26" t="s">
        <v>7</v>
      </c>
      <c r="E26" t="s">
        <v>38</v>
      </c>
    </row>
    <row r="28" spans="1:19" x14ac:dyDescent="0.25">
      <c r="A28" s="6" t="s">
        <v>25</v>
      </c>
      <c r="B28" s="14">
        <f>Z8</f>
        <v>0</v>
      </c>
      <c r="C28" t="s">
        <v>26</v>
      </c>
    </row>
    <row r="29" spans="1:19" x14ac:dyDescent="0.25">
      <c r="A29" s="6"/>
      <c r="B29" s="18"/>
    </row>
    <row r="30" spans="1:19" ht="15.75" x14ac:dyDescent="0.25">
      <c r="A30" s="2" t="s">
        <v>37</v>
      </c>
    </row>
    <row r="31" spans="1:19" ht="15.75" thickBot="1" x14ac:dyDescent="0.3">
      <c r="B31" s="7"/>
    </row>
    <row r="32" spans="1:19" ht="15.75" thickBot="1" x14ac:dyDescent="0.3">
      <c r="A32" t="s">
        <v>5</v>
      </c>
      <c r="B32" s="11">
        <v>1</v>
      </c>
      <c r="C32" t="s">
        <v>40</v>
      </c>
    </row>
    <row r="33" spans="1:11" ht="15.75" thickBot="1" x14ac:dyDescent="0.3">
      <c r="A33" t="s">
        <v>6</v>
      </c>
      <c r="B33" s="13">
        <v>240</v>
      </c>
      <c r="C33" t="s">
        <v>39</v>
      </c>
    </row>
    <row r="35" spans="1:11" x14ac:dyDescent="0.25">
      <c r="A35" s="6" t="s">
        <v>25</v>
      </c>
      <c r="B35" s="14">
        <f>Z9</f>
        <v>360000</v>
      </c>
      <c r="C35" t="s">
        <v>26</v>
      </c>
    </row>
    <row r="36" spans="1:11" ht="15.75" thickBot="1" x14ac:dyDescent="0.3">
      <c r="B36" s="7"/>
      <c r="G36" s="31" t="s">
        <v>65</v>
      </c>
      <c r="H36" s="32"/>
      <c r="I36" s="29"/>
      <c r="J36" s="25"/>
      <c r="K36" s="25"/>
    </row>
    <row r="37" spans="1:11" ht="19.5" thickBot="1" x14ac:dyDescent="0.35">
      <c r="A37" s="3" t="s">
        <v>27</v>
      </c>
      <c r="B37" s="24">
        <f>B17+B28+B35</f>
        <v>360000</v>
      </c>
      <c r="C37" s="17" t="s">
        <v>26</v>
      </c>
      <c r="G37" s="33">
        <v>1172</v>
      </c>
      <c r="H37" s="34" t="s">
        <v>64</v>
      </c>
      <c r="I37" s="30"/>
    </row>
    <row r="38" spans="1:11" x14ac:dyDescent="0.25">
      <c r="G38" s="31" t="s">
        <v>63</v>
      </c>
      <c r="H38" s="32"/>
      <c r="I38" s="39"/>
    </row>
    <row r="39" spans="1:11" ht="15.75" x14ac:dyDescent="0.25">
      <c r="A39" s="25" t="s">
        <v>62</v>
      </c>
      <c r="B39" s="25">
        <f>B37/G37</f>
        <v>307.16723549488057</v>
      </c>
      <c r="G39" s="35">
        <v>43</v>
      </c>
      <c r="H39" s="36" t="s">
        <v>59</v>
      </c>
      <c r="I39" s="27"/>
    </row>
    <row r="40" spans="1:11" ht="16.5" thickBot="1" x14ac:dyDescent="0.3">
      <c r="G40" s="35">
        <v>74.099999999999994</v>
      </c>
      <c r="H40" s="36" t="s">
        <v>60</v>
      </c>
      <c r="I40" s="27"/>
    </row>
    <row r="41" spans="1:11" ht="21" thickBot="1" x14ac:dyDescent="0.4">
      <c r="B41" s="40">
        <f>B39*G39*G40*G41/1000</f>
        <v>978.72696245733789</v>
      </c>
      <c r="C41" s="17" t="s">
        <v>66</v>
      </c>
      <c r="G41" s="37">
        <v>1</v>
      </c>
      <c r="H41" s="38" t="s">
        <v>61</v>
      </c>
      <c r="I41" s="28"/>
    </row>
    <row r="45" spans="1:11" x14ac:dyDescent="0.25">
      <c r="G45" s="41"/>
      <c r="H45" s="41"/>
      <c r="I45" s="41"/>
      <c r="J45" s="41"/>
    </row>
    <row r="46" spans="1:11" ht="15.75" x14ac:dyDescent="0.25">
      <c r="G46" s="41"/>
      <c r="H46" s="42"/>
      <c r="I46" s="26"/>
      <c r="J46" s="41"/>
    </row>
    <row r="47" spans="1:11" ht="15.75" x14ac:dyDescent="0.25">
      <c r="G47" s="41"/>
      <c r="H47" s="26"/>
      <c r="I47" s="26"/>
      <c r="J47" s="41"/>
    </row>
    <row r="48" spans="1:11" ht="15.75" x14ac:dyDescent="0.25">
      <c r="G48" s="41"/>
      <c r="H48" s="26"/>
      <c r="I48" s="26"/>
      <c r="J48" s="41"/>
    </row>
    <row r="49" spans="7:10" x14ac:dyDescent="0.25">
      <c r="G49" s="41"/>
      <c r="H49" s="41"/>
      <c r="I49" s="41"/>
      <c r="J49" s="4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</dc:creator>
  <cp:lastModifiedBy>Lucinda Peart</cp:lastModifiedBy>
  <dcterms:created xsi:type="dcterms:W3CDTF">2016-01-29T18:16:17Z</dcterms:created>
  <dcterms:modified xsi:type="dcterms:W3CDTF">2018-08-07T14:54:16Z</dcterms:modified>
</cp:coreProperties>
</file>