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uk-my.sharepoint.com/personal/matt_robinson_techuk_org/Documents/Documents/"/>
    </mc:Choice>
  </mc:AlternateContent>
  <xr:revisionPtr revIDLastSave="0" documentId="8_{57DC99C0-0B69-478D-9418-D06FDF8F1C9F}" xr6:coauthVersionLast="47" xr6:coauthVersionMax="47" xr10:uidLastSave="{00000000-0000-0000-0000-000000000000}"/>
  <bookViews>
    <workbookView xWindow="-110" yWindow="-110" windowWidth="19420" windowHeight="10420" xr2:uid="{063A0C84-D15A-4AB4-80B9-08C920879BE6}"/>
  </bookViews>
  <sheets>
    <sheet name="Data converted to index" sheetId="2" r:id="rId1"/>
    <sheet name="Latest raw data for each varia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" i="1" l="1"/>
  <c r="AJ2" i="2"/>
  <c r="AO13" i="1"/>
  <c r="AO12" i="1"/>
  <c r="AO11" i="1"/>
  <c r="AO10" i="1"/>
  <c r="AO9" i="1"/>
  <c r="AO8" i="1"/>
  <c r="AO7" i="1"/>
  <c r="AO6" i="1"/>
  <c r="AO5" i="1"/>
  <c r="AO4" i="1"/>
  <c r="AO3" i="1"/>
  <c r="AO2" i="1"/>
  <c r="AN4" i="1"/>
  <c r="AN5" i="1"/>
  <c r="AN6" i="1"/>
  <c r="AN7" i="1"/>
  <c r="AN8" i="1"/>
  <c r="AN9" i="1"/>
  <c r="AN10" i="1"/>
  <c r="AN11" i="1"/>
  <c r="AN12" i="1"/>
  <c r="AN13" i="1"/>
  <c r="AN2" i="1"/>
  <c r="AN3" i="1"/>
  <c r="AH2" i="1" l="1"/>
  <c r="AG2" i="1"/>
  <c r="AE7" i="1" l="1"/>
  <c r="AD3" i="1"/>
  <c r="AD4" i="1"/>
  <c r="AD5" i="1"/>
  <c r="AD6" i="1"/>
  <c r="AD7" i="1"/>
  <c r="AD8" i="1"/>
  <c r="AD9" i="1"/>
  <c r="AD10" i="1"/>
  <c r="AD11" i="1"/>
  <c r="AD12" i="1"/>
  <c r="AD13" i="1"/>
  <c r="AD2" i="1"/>
  <c r="AB18" i="1"/>
  <c r="AB17" i="1"/>
  <c r="AE2" i="1"/>
  <c r="D1" i="2"/>
  <c r="AA15" i="2"/>
  <c r="U15" i="2"/>
  <c r="V3" i="1"/>
  <c r="V4" i="1"/>
  <c r="U4" i="2" s="1"/>
  <c r="V5" i="1"/>
  <c r="U5" i="2" s="1"/>
  <c r="V6" i="1"/>
  <c r="V7" i="1"/>
  <c r="V8" i="1"/>
  <c r="V9" i="1"/>
  <c r="V10" i="1"/>
  <c r="U10" i="2" s="1"/>
  <c r="V11" i="1"/>
  <c r="U11" i="2" s="1"/>
  <c r="V12" i="1"/>
  <c r="U12" i="2" s="1"/>
  <c r="V13" i="1"/>
  <c r="U13" i="2" s="1"/>
  <c r="V2" i="1"/>
  <c r="U2" i="2" s="1"/>
  <c r="Q6" i="2"/>
  <c r="AG16" i="2"/>
  <c r="AF15" i="2"/>
  <c r="AI17" i="1"/>
  <c r="AI18" i="1"/>
  <c r="D19" i="1"/>
  <c r="AH3" i="1"/>
  <c r="AH4" i="1"/>
  <c r="AH5" i="1"/>
  <c r="AH6" i="1"/>
  <c r="AH7" i="1"/>
  <c r="AH8" i="1"/>
  <c r="AH9" i="1"/>
  <c r="AH10" i="1"/>
  <c r="AH11" i="1"/>
  <c r="AH12" i="1"/>
  <c r="AH13" i="1"/>
  <c r="AG13" i="1"/>
  <c r="AG3" i="1"/>
  <c r="AG4" i="1"/>
  <c r="AG5" i="1"/>
  <c r="AG6" i="1"/>
  <c r="AG7" i="1"/>
  <c r="AG8" i="1"/>
  <c r="AG9" i="1"/>
  <c r="AG10" i="1"/>
  <c r="AG11" i="1"/>
  <c r="AG12" i="1"/>
  <c r="AF17" i="1"/>
  <c r="X17" i="1"/>
  <c r="Y17" i="1"/>
  <c r="Z17" i="1"/>
  <c r="AA17" i="1"/>
  <c r="AC17" i="1"/>
  <c r="X18" i="1"/>
  <c r="Y18" i="1"/>
  <c r="Z18" i="1"/>
  <c r="AA18" i="1"/>
  <c r="AC18" i="1"/>
  <c r="AE3" i="1"/>
  <c r="AE4" i="1"/>
  <c r="AE5" i="1"/>
  <c r="AE6" i="1"/>
  <c r="AE8" i="1"/>
  <c r="AE9" i="1"/>
  <c r="AE10" i="1"/>
  <c r="AE11" i="1"/>
  <c r="AE12" i="1"/>
  <c r="AE13" i="1"/>
  <c r="G1" i="2"/>
  <c r="D4" i="2"/>
  <c r="T18" i="1"/>
  <c r="L15" i="2"/>
  <c r="H1" i="2"/>
  <c r="I1" i="2"/>
  <c r="J1" i="2"/>
  <c r="K1" i="2"/>
  <c r="L1" i="2"/>
  <c r="O1" i="2"/>
  <c r="P1" i="2"/>
  <c r="Q1" i="2"/>
  <c r="T1" i="2"/>
  <c r="U1" i="2"/>
  <c r="C1" i="2"/>
  <c r="B1" i="2"/>
  <c r="T17" i="1"/>
  <c r="U3" i="1"/>
  <c r="U4" i="1"/>
  <c r="U6" i="1"/>
  <c r="U7" i="1"/>
  <c r="U8" i="1"/>
  <c r="U9" i="1"/>
  <c r="U10" i="1"/>
  <c r="U11" i="1"/>
  <c r="U12" i="1"/>
  <c r="U13" i="1"/>
  <c r="U2" i="1"/>
  <c r="F17" i="1"/>
  <c r="G17" i="1"/>
  <c r="H2" i="2" s="1"/>
  <c r="J17" i="1"/>
  <c r="K17" i="1"/>
  <c r="AN17" i="1" l="1"/>
  <c r="AE4" i="2" s="1"/>
  <c r="AO17" i="1"/>
  <c r="AF4" i="2" s="1"/>
  <c r="U9" i="2"/>
  <c r="U8" i="2"/>
  <c r="U7" i="2"/>
  <c r="U6" i="2"/>
  <c r="AH17" i="1"/>
  <c r="AA3" i="2" s="1"/>
  <c r="O10" i="2"/>
  <c r="L12" i="2"/>
  <c r="AE17" i="1"/>
  <c r="AG17" i="1"/>
  <c r="Z5" i="2" s="1"/>
  <c r="K2" i="2"/>
  <c r="G9" i="2"/>
  <c r="O6" i="2"/>
  <c r="C5" i="2"/>
  <c r="Q3" i="2"/>
  <c r="O3" i="2"/>
  <c r="L8" i="2"/>
  <c r="Q4" i="2"/>
  <c r="Q5" i="2"/>
  <c r="C12" i="2"/>
  <c r="C8" i="2"/>
  <c r="C4" i="2"/>
  <c r="G8" i="2"/>
  <c r="D11" i="2"/>
  <c r="D7" i="2"/>
  <c r="D3" i="2"/>
  <c r="G7" i="2"/>
  <c r="L7" i="2"/>
  <c r="Q12" i="2"/>
  <c r="Q2" i="2"/>
  <c r="O11" i="2"/>
  <c r="C11" i="2"/>
  <c r="C7" i="2"/>
  <c r="C3" i="2"/>
  <c r="G6" i="2"/>
  <c r="P5" i="2"/>
  <c r="V19" i="1"/>
  <c r="H7" i="2"/>
  <c r="Q11" i="2"/>
  <c r="L6" i="2"/>
  <c r="D10" i="2"/>
  <c r="D6" i="2"/>
  <c r="G13" i="2"/>
  <c r="G5" i="2"/>
  <c r="C2" i="2"/>
  <c r="H11" i="2"/>
  <c r="H6" i="2"/>
  <c r="Q10" i="2"/>
  <c r="D2" i="2"/>
  <c r="C10" i="2"/>
  <c r="C6" i="2"/>
  <c r="G12" i="2"/>
  <c r="G4" i="2"/>
  <c r="H10" i="2"/>
  <c r="L4" i="2"/>
  <c r="Q8" i="2"/>
  <c r="D13" i="2"/>
  <c r="D9" i="2"/>
  <c r="D5" i="2"/>
  <c r="G11" i="2"/>
  <c r="G3" i="2"/>
  <c r="H8" i="2"/>
  <c r="L9" i="2"/>
  <c r="H4" i="2"/>
  <c r="Q7" i="2"/>
  <c r="I5" i="2"/>
  <c r="C13" i="2"/>
  <c r="C9" i="2"/>
  <c r="G10" i="2"/>
  <c r="G2" i="2"/>
  <c r="H9" i="2"/>
  <c r="H5" i="2"/>
  <c r="D12" i="2"/>
  <c r="D8" i="2"/>
  <c r="U17" i="1"/>
  <c r="T10" i="2" s="1"/>
  <c r="I13" i="2"/>
  <c r="K4" i="2"/>
  <c r="H13" i="2"/>
  <c r="L10" i="2"/>
  <c r="K8" i="2"/>
  <c r="K6" i="2"/>
  <c r="I4" i="2"/>
  <c r="O2" i="2"/>
  <c r="P12" i="2"/>
  <c r="P8" i="2"/>
  <c r="P4" i="2"/>
  <c r="K10" i="2"/>
  <c r="I8" i="2"/>
  <c r="I6" i="2"/>
  <c r="J9" i="2"/>
  <c r="I12" i="2"/>
  <c r="L5" i="2"/>
  <c r="K3" i="2"/>
  <c r="P11" i="2"/>
  <c r="P7" i="2"/>
  <c r="P3" i="2"/>
  <c r="I3" i="2"/>
  <c r="H12" i="2"/>
  <c r="K9" i="2"/>
  <c r="K7" i="2"/>
  <c r="K5" i="2"/>
  <c r="H3" i="2"/>
  <c r="P10" i="2"/>
  <c r="P6" i="2"/>
  <c r="P2" i="2"/>
  <c r="K12" i="2"/>
  <c r="L13" i="2"/>
  <c r="K11" i="2"/>
  <c r="I9" i="2"/>
  <c r="J7" i="2"/>
  <c r="L2" i="2"/>
  <c r="Q13" i="2"/>
  <c r="Q9" i="2"/>
  <c r="O12" i="2"/>
  <c r="K13" i="2"/>
  <c r="I11" i="2"/>
  <c r="I7" i="2"/>
  <c r="P13" i="2"/>
  <c r="P9" i="2"/>
  <c r="J12" i="2"/>
  <c r="J4" i="2"/>
  <c r="O5" i="2"/>
  <c r="O13" i="2"/>
  <c r="J10" i="2"/>
  <c r="J2" i="2"/>
  <c r="O7" i="2"/>
  <c r="J13" i="2"/>
  <c r="L11" i="2"/>
  <c r="I10" i="2"/>
  <c r="J5" i="2"/>
  <c r="L3" i="2"/>
  <c r="I2" i="2"/>
  <c r="O8" i="2"/>
  <c r="J8" i="2"/>
  <c r="O9" i="2"/>
  <c r="J11" i="2"/>
  <c r="J3" i="2"/>
  <c r="J6" i="2"/>
  <c r="O4" i="2"/>
  <c r="B8" i="2"/>
  <c r="B7" i="2"/>
  <c r="E7" i="2" s="1"/>
  <c r="B2" i="2"/>
  <c r="B4" i="2"/>
  <c r="B6" i="2"/>
  <c r="B5" i="2"/>
  <c r="B11" i="2"/>
  <c r="B3" i="2"/>
  <c r="E3" i="2" s="1"/>
  <c r="B10" i="2"/>
  <c r="E10" i="2" s="1"/>
  <c r="B12" i="2"/>
  <c r="B9" i="2"/>
  <c r="B13" i="2"/>
  <c r="AF12" i="2" l="1"/>
  <c r="AE10" i="2"/>
  <c r="E4" i="2"/>
  <c r="AF10" i="2"/>
  <c r="E2" i="2"/>
  <c r="E8" i="2"/>
  <c r="AE6" i="2"/>
  <c r="AF6" i="2"/>
  <c r="E11" i="2"/>
  <c r="AE8" i="2"/>
  <c r="T5" i="2"/>
  <c r="V5" i="2" s="1"/>
  <c r="R5" i="2"/>
  <c r="E5" i="2"/>
  <c r="AE2" i="2"/>
  <c r="AE7" i="2"/>
  <c r="AE11" i="2"/>
  <c r="E6" i="2"/>
  <c r="AF3" i="2"/>
  <c r="AF8" i="2"/>
  <c r="E13" i="2"/>
  <c r="AF9" i="2"/>
  <c r="AE3" i="2"/>
  <c r="AF13" i="2"/>
  <c r="AE13" i="2"/>
  <c r="AF5" i="2"/>
  <c r="E9" i="2"/>
  <c r="E12" i="2"/>
  <c r="AF7" i="2"/>
  <c r="AE9" i="2"/>
  <c r="AG9" i="2" s="1"/>
  <c r="T4" i="2"/>
  <c r="V4" i="2" s="1"/>
  <c r="AG4" i="2"/>
  <c r="AA10" i="2"/>
  <c r="AF2" i="2"/>
  <c r="AE12" i="2"/>
  <c r="T6" i="2"/>
  <c r="V6" i="2" s="1"/>
  <c r="AE5" i="2"/>
  <c r="T13" i="2"/>
  <c r="V13" i="2" s="1"/>
  <c r="Z2" i="2"/>
  <c r="T9" i="2"/>
  <c r="V9" i="2" s="1"/>
  <c r="T2" i="2"/>
  <c r="V2" i="2" s="1"/>
  <c r="AA11" i="2"/>
  <c r="T3" i="2"/>
  <c r="V3" i="2" s="1"/>
  <c r="T7" i="2"/>
  <c r="V7" i="2" s="1"/>
  <c r="T11" i="2"/>
  <c r="V11" i="2" s="1"/>
  <c r="T8" i="2"/>
  <c r="V8" i="2" s="1"/>
  <c r="AF11" i="2"/>
  <c r="T12" i="2"/>
  <c r="V12" i="2" s="1"/>
  <c r="Y6" i="2"/>
  <c r="Y7" i="2"/>
  <c r="Y2" i="2"/>
  <c r="Z12" i="2"/>
  <c r="Z4" i="2"/>
  <c r="Y5" i="2"/>
  <c r="Z7" i="2"/>
  <c r="Z8" i="2"/>
  <c r="Z9" i="2"/>
  <c r="Z13" i="2"/>
  <c r="Z10" i="2"/>
  <c r="Z3" i="2"/>
  <c r="Z11" i="2"/>
  <c r="AA4" i="2"/>
  <c r="AA12" i="2"/>
  <c r="AA5" i="2"/>
  <c r="AA13" i="2"/>
  <c r="AA6" i="2"/>
  <c r="AA2" i="2"/>
  <c r="AA7" i="2"/>
  <c r="AA8" i="2"/>
  <c r="Z6" i="2"/>
  <c r="Y4" i="2"/>
  <c r="Y13" i="2"/>
  <c r="Y9" i="2"/>
  <c r="Y8" i="2"/>
  <c r="Y11" i="2"/>
  <c r="Y12" i="2"/>
  <c r="Y10" i="2"/>
  <c r="AA9" i="2"/>
  <c r="Y3" i="2"/>
  <c r="R11" i="2"/>
  <c r="R6" i="2"/>
  <c r="R3" i="2"/>
  <c r="R10" i="2"/>
  <c r="M4" i="2"/>
  <c r="R12" i="2"/>
  <c r="V10" i="2"/>
  <c r="R9" i="2"/>
  <c r="M9" i="2"/>
  <c r="M10" i="2"/>
  <c r="M7" i="2"/>
  <c r="M13" i="2"/>
  <c r="M6" i="2"/>
  <c r="R2" i="2"/>
  <c r="R4" i="2"/>
  <c r="M5" i="2"/>
  <c r="M12" i="2"/>
  <c r="R8" i="2"/>
  <c r="M2" i="2"/>
  <c r="R7" i="2"/>
  <c r="M8" i="2"/>
  <c r="R13" i="2"/>
  <c r="M11" i="2"/>
  <c r="M3" i="2"/>
  <c r="AG2" i="2" l="1"/>
  <c r="AG12" i="2"/>
  <c r="AG7" i="2"/>
  <c r="AG10" i="2"/>
  <c r="AG6" i="2"/>
  <c r="AG8" i="2"/>
  <c r="AG11" i="2"/>
  <c r="AG5" i="2"/>
  <c r="AG13" i="2"/>
  <c r="AG3" i="2"/>
  <c r="AB5" i="2"/>
  <c r="AB8" i="2"/>
  <c r="AB13" i="2"/>
  <c r="AB2" i="2"/>
  <c r="AB12" i="2"/>
  <c r="AB10" i="2"/>
  <c r="AB11" i="2"/>
  <c r="AB6" i="2"/>
  <c r="AB7" i="2"/>
  <c r="AJ7" i="2" s="1"/>
  <c r="AB9" i="2"/>
  <c r="AJ9" i="2" s="1"/>
  <c r="AB3" i="2"/>
  <c r="AB4" i="2"/>
  <c r="AJ4" i="2" s="1"/>
  <c r="F6" i="2" a="1"/>
  <c r="F6" i="2" s="1"/>
  <c r="S5" i="2" a="1"/>
  <c r="S5" i="2" s="1"/>
  <c r="F12" i="2" a="1"/>
  <c r="F12" i="2" s="1"/>
  <c r="F8" i="2" a="1"/>
  <c r="F8" i="2" s="1"/>
  <c r="F4" i="2" a="1"/>
  <c r="F4" i="2" s="1"/>
  <c r="F10" i="2" a="1"/>
  <c r="F10" i="2" s="1"/>
  <c r="F11" i="2" a="1"/>
  <c r="F11" i="2" s="1"/>
  <c r="F5" i="2" a="1"/>
  <c r="F5" i="2" s="1"/>
  <c r="F2" i="2" a="1"/>
  <c r="F2" i="2" s="1"/>
  <c r="F13" i="2" a="1"/>
  <c r="F13" i="2" s="1"/>
  <c r="F9" i="2" a="1"/>
  <c r="F9" i="2" s="1"/>
  <c r="F3" i="2" a="1"/>
  <c r="F3" i="2" s="1"/>
  <c r="F7" i="2" a="1"/>
  <c r="F7" i="2" s="1"/>
  <c r="N3" i="2" a="1"/>
  <c r="N3" i="2" s="1"/>
  <c r="N11" i="2" a="1"/>
  <c r="N11" i="2" s="1"/>
  <c r="N6" i="2" a="1"/>
  <c r="N6" i="2" s="1"/>
  <c r="N13" i="2" a="1"/>
  <c r="N13" i="2" s="1"/>
  <c r="S11" i="2" a="1"/>
  <c r="S11" i="2" s="1"/>
  <c r="N5" i="2" a="1"/>
  <c r="N5" i="2" s="1"/>
  <c r="N8" i="2" a="1"/>
  <c r="N8" i="2" s="1"/>
  <c r="N12" i="2" a="1"/>
  <c r="N12" i="2" s="1"/>
  <c r="N10" i="2" a="1"/>
  <c r="N10" i="2" s="1"/>
  <c r="N7" i="2" a="1"/>
  <c r="N7" i="2" s="1"/>
  <c r="N9" i="2" a="1"/>
  <c r="N9" i="2" s="1"/>
  <c r="N2" i="2" a="1"/>
  <c r="N2" i="2" s="1"/>
  <c r="S10" i="2" a="1"/>
  <c r="S10" i="2" s="1"/>
  <c r="N4" i="2" a="1"/>
  <c r="N4" i="2" s="1"/>
  <c r="S7" i="2" a="1"/>
  <c r="S7" i="2" s="1"/>
  <c r="S9" i="2" a="1"/>
  <c r="S9" i="2" s="1"/>
  <c r="S8" i="2" a="1"/>
  <c r="S8" i="2" s="1"/>
  <c r="S2" i="2" a="1"/>
  <c r="S2" i="2" s="1"/>
  <c r="S6" i="2" a="1"/>
  <c r="S6" i="2" s="1"/>
  <c r="S13" i="2" a="1"/>
  <c r="S13" i="2" s="1"/>
  <c r="S4" i="2" a="1"/>
  <c r="S4" i="2" s="1"/>
  <c r="S12" i="2" a="1"/>
  <c r="S12" i="2" s="1"/>
  <c r="S3" i="2" a="1"/>
  <c r="S3" i="2" s="1"/>
  <c r="W13" i="2" a="1"/>
  <c r="W13" i="2" s="1"/>
  <c r="W3" i="2" a="1"/>
  <c r="W3" i="2" s="1"/>
  <c r="W7" i="2" a="1"/>
  <c r="W7" i="2" s="1"/>
  <c r="W6" i="2" a="1"/>
  <c r="W6" i="2" s="1"/>
  <c r="W11" i="2" a="1"/>
  <c r="W11" i="2" s="1"/>
  <c r="W9" i="2" a="1"/>
  <c r="W9" i="2" s="1"/>
  <c r="W2" i="2" a="1"/>
  <c r="W2" i="2" s="1"/>
  <c r="W12" i="2" a="1"/>
  <c r="W12" i="2" s="1"/>
  <c r="W5" i="2" a="1"/>
  <c r="W5" i="2" s="1"/>
  <c r="W10" i="2" a="1"/>
  <c r="W10" i="2" s="1"/>
  <c r="W8" i="2" a="1"/>
  <c r="W8" i="2" s="1"/>
  <c r="W4" i="2" a="1"/>
  <c r="W4" i="2" s="1"/>
  <c r="AJ12" i="2" l="1"/>
  <c r="AJ6" i="2"/>
  <c r="AJ11" i="2"/>
  <c r="AH3" i="2" a="1"/>
  <c r="AH3" i="2" s="1"/>
  <c r="AJ10" i="2"/>
  <c r="AJ3" i="2"/>
  <c r="AH7" i="2" a="1"/>
  <c r="AH7" i="2" s="1"/>
  <c r="AH4" i="2" a="1"/>
  <c r="AH4" i="2" s="1"/>
  <c r="AH11" i="2" a="1"/>
  <c r="AH11" i="2" s="1"/>
  <c r="AH6" i="2" a="1"/>
  <c r="AH6" i="2" s="1"/>
  <c r="AJ8" i="2"/>
  <c r="AJ5" i="2"/>
  <c r="AH8" i="2" a="1"/>
  <c r="AH8" i="2" s="1"/>
  <c r="AH5" i="2" a="1"/>
  <c r="AH5" i="2" s="1"/>
  <c r="AH9" i="2" a="1"/>
  <c r="AH9" i="2" s="1"/>
  <c r="AH2" i="2" a="1"/>
  <c r="AH2" i="2" s="1"/>
  <c r="AH10" i="2" a="1"/>
  <c r="AH10" i="2" s="1"/>
  <c r="AH13" i="2" a="1"/>
  <c r="AH13" i="2" s="1"/>
  <c r="AH12" i="2" a="1"/>
  <c r="AH12" i="2" s="1"/>
  <c r="AJ13" i="2"/>
  <c r="AC3" i="2" a="1"/>
  <c r="AC3" i="2" s="1"/>
  <c r="AC6" i="2" a="1"/>
  <c r="AC6" i="2" s="1"/>
  <c r="AC12" i="2" a="1"/>
  <c r="AC12" i="2" s="1"/>
  <c r="AC4" i="2" a="1"/>
  <c r="AC4" i="2" s="1"/>
  <c r="AC13" i="2" a="1"/>
  <c r="AC13" i="2" s="1"/>
  <c r="AC2" i="2" a="1"/>
  <c r="AC2" i="2" s="1"/>
  <c r="AC5" i="2" a="1"/>
  <c r="AC5" i="2" s="1"/>
  <c r="AC9" i="2" a="1"/>
  <c r="AC9" i="2" s="1"/>
  <c r="AC10" i="2" a="1"/>
  <c r="AC10" i="2" s="1"/>
  <c r="AC7" i="2" a="1"/>
  <c r="AC7" i="2" s="1"/>
  <c r="AC8" i="2" a="1"/>
  <c r="AC8" i="2" s="1"/>
  <c r="AC11" i="2" a="1"/>
  <c r="AC11" i="2" s="1"/>
  <c r="AK4" i="2" l="1" a="1"/>
  <c r="AK4" i="2" s="1"/>
  <c r="AK10" i="2" a="1"/>
  <c r="AK10" i="2" s="1"/>
  <c r="AK3" i="2" a="1"/>
  <c r="AK3" i="2" s="1"/>
  <c r="AK5" i="2" a="1"/>
  <c r="AK5" i="2" s="1"/>
  <c r="AK8" i="2" a="1"/>
  <c r="AK8" i="2" s="1"/>
  <c r="AK12" i="2" a="1"/>
  <c r="AK12" i="2" s="1"/>
  <c r="AK9" i="2" a="1"/>
  <c r="AK9" i="2" s="1"/>
  <c r="AK6" i="2" a="1"/>
  <c r="AK6" i="2" s="1"/>
  <c r="AK7" i="2" a="1"/>
  <c r="AK7" i="2" s="1"/>
  <c r="AK2" i="2" a="1"/>
  <c r="AK2" i="2" s="1"/>
  <c r="AK11" i="2" a="1"/>
  <c r="AK11" i="2" s="1"/>
  <c r="AK13" i="2" a="1"/>
  <c r="AK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henry</author>
  </authors>
  <commentList>
    <comment ref="M17" authorId="0" shapeId="0" xr:uid="{61E450CA-D2B2-47FA-AF38-03816BFFAA43}">
      <text>
        <r>
          <rPr>
            <b/>
            <sz val="9"/>
            <color indexed="81"/>
            <rFont val="Tahoma"/>
            <family val="2"/>
          </rPr>
          <t>henry:Check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<sst xmlns="http://schemas.openxmlformats.org/spreadsheetml/2006/main" count="111" uniqueCount="76">
  <si>
    <t>Nation/region</t>
  </si>
  <si>
    <t>East Midlands</t>
  </si>
  <si>
    <t>East of England</t>
  </si>
  <si>
    <t>Greater London</t>
  </si>
  <si>
    <t>North East England</t>
  </si>
  <si>
    <t>North West England</t>
  </si>
  <si>
    <t>Northern Ireland</t>
  </si>
  <si>
    <t>Scotland</t>
  </si>
  <si>
    <t>South East England</t>
  </si>
  <si>
    <t>South West England</t>
  </si>
  <si>
    <t>Wales</t>
  </si>
  <si>
    <t>West Midlands</t>
  </si>
  <si>
    <t>Yorkshire and the Humber</t>
  </si>
  <si>
    <t>BasicSkill</t>
  </si>
  <si>
    <t>max</t>
  </si>
  <si>
    <t>min</t>
  </si>
  <si>
    <t>SKILL INDEX</t>
  </si>
  <si>
    <t>Within Component Weighting</t>
  </si>
  <si>
    <t>Between Component Weighting</t>
  </si>
  <si>
    <t xml:space="preserve">Businesses with essential digital tasks </t>
  </si>
  <si>
    <t>The percentage of people with 'Essential Digital Skills for Work</t>
  </si>
  <si>
    <t>Information and communication jobs</t>
  </si>
  <si>
    <t>Percentage of jobs in information and communication, financial &amp; insurance activities, and professional scientific &amp; technical activities</t>
  </si>
  <si>
    <t>Total number of researchers</t>
  </si>
  <si>
    <t>Total R&amp;I expenditure (public and private)</t>
  </si>
  <si>
    <t>ADOPTION INDEX</t>
  </si>
  <si>
    <t>INFRASTRUCTURE INDEX</t>
  </si>
  <si>
    <t>R&amp;I INDEX</t>
  </si>
  <si>
    <t>OVERALL INDEX SCORE</t>
  </si>
  <si>
    <t>InternetUsers</t>
  </si>
  <si>
    <t>INDEX RANK</t>
  </si>
  <si>
    <t>SKILL INDEX RANK</t>
  </si>
  <si>
    <t>INFRASTRUCTURE INDEX RANK</t>
  </si>
  <si>
    <t>R&amp;I INDEX RANK</t>
  </si>
  <si>
    <t>SkillProxy(1)</t>
  </si>
  <si>
    <t>(1) Percentage of adults who have used the internet to access public services</t>
  </si>
  <si>
    <t>ADOPTION INDEX RANK</t>
  </si>
  <si>
    <t>TechFirmEmployees (as % of total employees)</t>
  </si>
  <si>
    <t>Total R&amp;I expenditure (public and private) scaled by total hours worked (2)</t>
  </si>
  <si>
    <t>(2) Total R&amp;I expenditure per hour worked</t>
  </si>
  <si>
    <t>Superfast coverage</t>
  </si>
  <si>
    <t>Ultrafast coverage</t>
  </si>
  <si>
    <t>Gigabit coverage</t>
  </si>
  <si>
    <t>HSBC</t>
  </si>
  <si>
    <t>Santander</t>
  </si>
  <si>
    <t>SME bank lending</t>
  </si>
  <si>
    <t>Equity finance</t>
  </si>
  <si>
    <t>F&amp;I INDEX</t>
  </si>
  <si>
    <t>F&amp;I INDEX RANK</t>
  </si>
  <si>
    <t>(3) Sum of the figures from all the banks we have collected data from on SME lending</t>
  </si>
  <si>
    <t>Venture capital investment</t>
  </si>
  <si>
    <t>Goods exports</t>
  </si>
  <si>
    <t>Services exports</t>
  </si>
  <si>
    <t>Goods exports (scaled by total hours worked)</t>
  </si>
  <si>
    <t>Services exports (scaled by total hours worked)</t>
  </si>
  <si>
    <t>Trade Support INDEX RANK</t>
  </si>
  <si>
    <t>Trade Support INDEX</t>
  </si>
  <si>
    <t>GVA (millions)</t>
  </si>
  <si>
    <t>Northern Ireland total data is for the 5 largest SME lenders, which differ slightly from the banks used to generate the SME total for the rest of the UK.</t>
  </si>
  <si>
    <t>Barclays</t>
  </si>
  <si>
    <t>All data is in £ and for the latest pre-Covid quarter (2020Q1) then multiplied by 4 to given annual equivalent (although this scaling does not affect the index)</t>
  </si>
  <si>
    <t>Lloyds (Danske for NI)</t>
  </si>
  <si>
    <t>NatWest (Bank of Ireland for NI)</t>
  </si>
  <si>
    <t>Three of the same banks are used (and the two different banks are detaild in the column headings)</t>
  </si>
  <si>
    <t>SME overall lending from biggest 5 sources (divided by total hours worked) (3)</t>
  </si>
  <si>
    <t>Total SME lending largest 5 sources (unweighted by total hours worked)</t>
  </si>
  <si>
    <t>YEAR of LATEST DATA</t>
  </si>
  <si>
    <t>2020Q1</t>
  </si>
  <si>
    <t>Equity Finance (scaled by total hours worked)</t>
  </si>
  <si>
    <t>Equity Finance (NOT scaled by hours worked)</t>
  </si>
  <si>
    <t>Venture (scaled by hours worked)</t>
  </si>
  <si>
    <t>Venture (NOT scaled by hours worked)</t>
  </si>
  <si>
    <t>Total Hours Worked (1000s)</t>
  </si>
  <si>
    <t>Total number of researchers (scaled by total hours worked)</t>
  </si>
  <si>
    <t>Total hours worked (1000s)</t>
  </si>
  <si>
    <t>TechJobs (as % of total jobs advertised)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</si>
</sst>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0000000000%"/>
    <numFmt numFmtId="166" formatCode="0.000"/>
    <numFmt numFmtId="167" formatCode="&quot;£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indexed="81"/>
      <name val="Tahoma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2" fontId="1" fillId="2" borderId="0" xfId="0" applyNumberFormat="1" applyFont="1" applyFill="1"/>
    <xf numFmtId="0" fontId="0" fillId="0" borderId="0" xfId="0" applyFont="1"/>
    <xf numFmtId="0" fontId="1" fillId="0" borderId="0" xfId="0" applyFont="1"/>
    <xf numFmtId="2" fontId="2" fillId="7" borderId="0" xfId="0" applyNumberFormat="1" applyFont="1" applyFill="1"/>
    <xf numFmtId="0" fontId="3" fillId="0" borderId="0" xfId="0" applyFont="1"/>
    <xf numFmtId="0" fontId="4" fillId="0" borderId="0" xfId="0" applyFont="1" applyFill="1"/>
    <xf numFmtId="0" fontId="4" fillId="5" borderId="0" xfId="0" applyFont="1" applyFill="1"/>
    <xf numFmtId="0" fontId="4" fillId="4" borderId="0" xfId="0" applyFont="1" applyFill="1"/>
    <xf numFmtId="0" fontId="4" fillId="5" borderId="1" xfId="0" applyFont="1" applyFill="1" applyBorder="1"/>
    <xf numFmtId="0" fontId="4" fillId="5" borderId="2" xfId="0" applyFont="1" applyFill="1" applyBorder="1"/>
    <xf numFmtId="0" fontId="4" fillId="6" borderId="0" xfId="0" applyFont="1" applyFill="1"/>
    <xf numFmtId="164" fontId="4" fillId="5" borderId="1" xfId="0" applyNumberFormat="1" applyFont="1" applyFill="1" applyBorder="1"/>
    <xf numFmtId="164" fontId="4" fillId="5" borderId="0" xfId="0" applyNumberFormat="1" applyFont="1" applyFill="1"/>
    <xf numFmtId="164" fontId="4" fillId="5" borderId="2" xfId="0" applyNumberFormat="1" applyFont="1" applyFill="1" applyBorder="1"/>
    <xf numFmtId="0" fontId="4" fillId="0" borderId="0" xfId="0" applyFont="1"/>
    <xf numFmtId="164" fontId="4" fillId="0" borderId="0" xfId="0" applyNumberFormat="1" applyFont="1" applyFill="1"/>
    <xf numFmtId="1" fontId="2" fillId="7" borderId="0" xfId="0" applyNumberFormat="1" applyFont="1" applyFill="1"/>
    <xf numFmtId="164" fontId="4" fillId="4" borderId="0" xfId="0" applyNumberFormat="1" applyFont="1" applyFill="1"/>
    <xf numFmtId="10" fontId="4" fillId="4" borderId="0" xfId="0" applyNumberFormat="1" applyFont="1" applyFill="1"/>
    <xf numFmtId="10" fontId="4" fillId="0" borderId="0" xfId="0" applyNumberFormat="1" applyFont="1" applyFill="1"/>
    <xf numFmtId="1" fontId="2" fillId="0" borderId="0" xfId="0" applyNumberFormat="1" applyFont="1" applyFill="1"/>
    <xf numFmtId="2" fontId="2" fillId="2" borderId="0" xfId="0" applyNumberFormat="1" applyFont="1" applyFill="1"/>
    <xf numFmtId="2" fontId="3" fillId="0" borderId="0" xfId="0" applyNumberFormat="1" applyFont="1" applyFill="1"/>
    <xf numFmtId="165" fontId="4" fillId="0" borderId="0" xfId="0" applyNumberFormat="1" applyFont="1"/>
    <xf numFmtId="0" fontId="2" fillId="7" borderId="0" xfId="0" applyFont="1" applyFill="1"/>
    <xf numFmtId="0" fontId="4" fillId="3" borderId="0" xfId="0" applyFont="1" applyFill="1"/>
    <xf numFmtId="1" fontId="4" fillId="3" borderId="0" xfId="0" applyNumberFormat="1" applyFont="1" applyFill="1"/>
    <xf numFmtId="0" fontId="4" fillId="8" borderId="0" xfId="0" applyFont="1" applyFill="1"/>
    <xf numFmtId="2" fontId="1" fillId="0" borderId="0" xfId="0" applyNumberFormat="1" applyFont="1"/>
    <xf numFmtId="2" fontId="4" fillId="6" borderId="0" xfId="0" applyNumberFormat="1" applyFont="1" applyFill="1"/>
    <xf numFmtId="2" fontId="4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/>
    <xf numFmtId="2" fontId="6" fillId="0" borderId="0" xfId="0" applyNumberFormat="1" applyFont="1"/>
    <xf numFmtId="166" fontId="0" fillId="0" borderId="0" xfId="0" applyNumberFormat="1"/>
    <xf numFmtId="0" fontId="4" fillId="2" borderId="0" xfId="0" applyFont="1" applyFill="1"/>
    <xf numFmtId="164" fontId="4" fillId="5" borderId="0" xfId="0" applyNumberFormat="1" applyFont="1" applyFill="1" applyBorder="1"/>
    <xf numFmtId="0" fontId="8" fillId="9" borderId="0" xfId="0" applyFont="1" applyFill="1"/>
    <xf numFmtId="1" fontId="8" fillId="9" borderId="0" xfId="0" applyNumberFormat="1" applyFont="1" applyFill="1"/>
    <xf numFmtId="1" fontId="8" fillId="9" borderId="0" xfId="0" applyNumberFormat="1" applyFont="1" applyFill="1" applyAlignment="1">
      <alignment horizontal="right"/>
    </xf>
    <xf numFmtId="1" fontId="4" fillId="6" borderId="0" xfId="0" applyNumberFormat="1" applyFont="1" applyFill="1"/>
    <xf numFmtId="1" fontId="8" fillId="9" borderId="0" xfId="0" applyNumberFormat="1" applyFont="1" applyFill="1" applyBorder="1"/>
    <xf numFmtId="167" fontId="4" fillId="3" borderId="0" xfId="0" applyNumberFormat="1" applyFont="1" applyFill="1"/>
    <xf numFmtId="167" fontId="4" fillId="6" borderId="0" xfId="0" applyNumberFormat="1" applyFont="1" applyFill="1"/>
    <xf numFmtId="167" fontId="4" fillId="0" borderId="0" xfId="0" applyNumberFormat="1" applyFont="1" applyFill="1"/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EF35-29E3-4F30-84AD-021523B084FC}">
  <dimension ref="A1:AL16"/>
  <sheetViews>
    <sheetView tabSelected="1" workbookViewId="0">
      <pane xSplit="1" topLeftCell="B1" activePane="topRight" state="frozen"/>
      <selection pane="topRight" activeCell="F17" sqref="F17"/>
    </sheetView>
  </sheetViews>
  <sheetFormatPr defaultColWidth="8.81640625" defaultRowHeight="14.5" x14ac:dyDescent="0.35"/>
  <cols>
    <col min="1" max="1" width="27.453125" bestFit="1" customWidth="1"/>
    <col min="4" max="4" width="11.81640625" bestFit="1" customWidth="1"/>
    <col min="5" max="5" width="10.6328125" bestFit="1" customWidth="1"/>
    <col min="6" max="6" width="16.36328125" bestFit="1" customWidth="1"/>
    <col min="9" max="9" width="12.6328125" customWidth="1"/>
    <col min="12" max="12" width="15.453125" bestFit="1" customWidth="1"/>
    <col min="13" max="13" width="15.6328125" bestFit="1" customWidth="1"/>
    <col min="14" max="14" width="21.1796875" bestFit="1" customWidth="1"/>
    <col min="17" max="17" width="6.6328125" bestFit="1" customWidth="1"/>
    <col min="18" max="18" width="21.453125" bestFit="1" customWidth="1"/>
    <col min="19" max="19" width="27.1796875" bestFit="1" customWidth="1"/>
    <col min="21" max="21" width="12.36328125" bestFit="1" customWidth="1"/>
    <col min="22" max="22" width="9.453125" bestFit="1" customWidth="1"/>
    <col min="23" max="23" width="20.36328125" bestFit="1" customWidth="1"/>
    <col min="24" max="24" width="20.36328125" customWidth="1"/>
    <col min="25" max="25" width="15.6328125" bestFit="1" customWidth="1"/>
    <col min="26" max="26" width="12.453125" bestFit="1" customWidth="1"/>
    <col min="27" max="27" width="23.36328125" bestFit="1" customWidth="1"/>
    <col min="28" max="28" width="9.81640625" bestFit="1" customWidth="1"/>
    <col min="29" max="29" width="15" bestFit="1" customWidth="1"/>
    <col min="30" max="30" width="20.36328125" bestFit="1" customWidth="1"/>
    <col min="31" max="31" width="13" bestFit="1" customWidth="1"/>
    <col min="32" max="32" width="14.36328125" bestFit="1" customWidth="1"/>
    <col min="33" max="33" width="18.81640625" customWidth="1"/>
    <col min="34" max="34" width="23.81640625" bestFit="1" customWidth="1"/>
    <col min="35" max="35" width="22.6328125" customWidth="1"/>
    <col min="36" max="36" width="11.6328125" bestFit="1" customWidth="1"/>
  </cols>
  <sheetData>
    <row r="1" spans="1:38" x14ac:dyDescent="0.35">
      <c r="A1" s="4" t="s">
        <v>0</v>
      </c>
      <c r="B1" t="str">
        <f>'Latest raw data for each variab'!B1</f>
        <v>BasicSkill</v>
      </c>
      <c r="C1" t="str">
        <f>'Latest raw data for each variab'!C1</f>
        <v>SkillProxy(1)</v>
      </c>
      <c r="D1" t="str">
        <f>'Latest raw data for each variab'!D1</f>
        <v>InternetUsers</v>
      </c>
      <c r="E1" s="4" t="s">
        <v>16</v>
      </c>
      <c r="F1" s="6" t="s">
        <v>31</v>
      </c>
      <c r="G1" t="str">
        <f>'Latest raw data for each variab'!F1</f>
        <v>TechJobs (as % of total jobs advertised)</v>
      </c>
      <c r="H1" t="str">
        <f>'Latest raw data for each variab'!G1</f>
        <v>TechFirmEmployees (as % of total employees)</v>
      </c>
      <c r="I1" t="str">
        <f>'Latest raw data for each variab'!H1</f>
        <v xml:space="preserve">Businesses with essential digital tasks </v>
      </c>
      <c r="J1" t="str">
        <f>'Latest raw data for each variab'!I1</f>
        <v>The percentage of people with 'Essential Digital Skills for Work</v>
      </c>
      <c r="K1" t="str">
        <f>'Latest raw data for each variab'!J1</f>
        <v>Information and communication jobs</v>
      </c>
      <c r="L1" t="str">
        <f>'Latest raw data for each variab'!K1</f>
        <v>Percentage of jobs in information and communication, financial &amp; insurance activities, and professional scientific &amp; technical activities</v>
      </c>
      <c r="M1" s="4" t="s">
        <v>25</v>
      </c>
      <c r="N1" s="6" t="s">
        <v>36</v>
      </c>
      <c r="O1" t="str">
        <f>'Latest raw data for each variab'!M1</f>
        <v>Superfast coverage</v>
      </c>
      <c r="P1" t="str">
        <f>'Latest raw data for each variab'!N1</f>
        <v>Ultrafast coverage</v>
      </c>
      <c r="Q1" t="str">
        <f>'Latest raw data for each variab'!O1</f>
        <v>Gigabit coverage</v>
      </c>
      <c r="R1" s="4" t="s">
        <v>26</v>
      </c>
      <c r="S1" s="6" t="s">
        <v>32</v>
      </c>
      <c r="T1" t="str">
        <f>'Latest raw data for each variab'!U1</f>
        <v>Total number of researchers (scaled by total hours worked)</v>
      </c>
      <c r="U1" t="str">
        <f>'Latest raw data for each variab'!V1</f>
        <v>Total R&amp;I expenditure (public and private) scaled by total hours worked (2)</v>
      </c>
      <c r="V1" s="4" t="s">
        <v>27</v>
      </c>
      <c r="W1" s="6" t="s">
        <v>33</v>
      </c>
      <c r="X1" s="6"/>
      <c r="Y1" s="3" t="s">
        <v>45</v>
      </c>
      <c r="Z1" s="3" t="s">
        <v>46</v>
      </c>
      <c r="AA1" s="3" t="s">
        <v>50</v>
      </c>
      <c r="AB1" s="6" t="s">
        <v>47</v>
      </c>
      <c r="AC1" s="6" t="s">
        <v>48</v>
      </c>
      <c r="AE1" t="s">
        <v>51</v>
      </c>
      <c r="AF1" t="s">
        <v>52</v>
      </c>
      <c r="AG1" s="6" t="s">
        <v>56</v>
      </c>
      <c r="AH1" s="6" t="s">
        <v>55</v>
      </c>
      <c r="AI1" s="6"/>
      <c r="AJ1" s="6" t="s">
        <v>28</v>
      </c>
      <c r="AK1" s="6" t="s">
        <v>30</v>
      </c>
      <c r="AL1" t="s">
        <v>0</v>
      </c>
    </row>
    <row r="2" spans="1:38" x14ac:dyDescent="0.35">
      <c r="A2" s="4" t="s">
        <v>1</v>
      </c>
      <c r="B2" s="1">
        <f>('Latest raw data for each variab'!B2-'Latest raw data for each variab'!B$18)/('Latest raw data for each variab'!B$17-'Latest raw data for each variab'!B$18)</f>
        <v>0.77</v>
      </c>
      <c r="C2" s="1">
        <f>('Latest raw data for each variab'!C2-'Latest raw data for each variab'!C$18)/('Latest raw data for each variab'!C$17-'Latest raw data for each variab'!C$18)</f>
        <v>0.61</v>
      </c>
      <c r="D2" s="1">
        <f>('Latest raw data for each variab'!D2-'Latest raw data for each variab'!D$18)/('Latest raw data for each variab'!D$17-'Latest raw data for each variab'!D$18)</f>
        <v>0.91299999999999992</v>
      </c>
      <c r="E2" s="2">
        <f>B2*B$15+C2*C$15+D2*D$15</f>
        <v>0.84609999999999985</v>
      </c>
      <c r="F2" s="18" cm="1">
        <f t="array" ref="F2">RANK(E2:E2,E$2:E$13)</f>
        <v>7</v>
      </c>
      <c r="G2" s="1">
        <f>('Latest raw data for each variab'!F2-'Latest raw data for each variab'!F$18)/('Latest raw data for each variab'!F$17-'Latest raw data for each variab'!F$18)</f>
        <v>0.73568281938325986</v>
      </c>
      <c r="H2" s="1">
        <f>('Latest raw data for each variab'!G2-'Latest raw data for each variab'!G$18)/('Latest raw data for each variab'!G$17-'Latest raw data for each variab'!G$18)</f>
        <v>0.40120490952370447</v>
      </c>
      <c r="I2" s="1">
        <f>('Latest raw data for each variab'!H2-'Latest raw data for each variab'!H$18)/('Latest raw data for each variab'!H$17-'Latest raw data for each variab'!H$18)</f>
        <v>0.6</v>
      </c>
      <c r="J2" s="1">
        <f>('Latest raw data for each variab'!I2-'Latest raw data for each variab'!I$18)/('Latest raw data for each variab'!I$17-'Latest raw data for each variab'!I$18)</f>
        <v>0.44</v>
      </c>
      <c r="K2" s="1">
        <f>('Latest raw data for each variab'!J2-'Latest raw data for each variab'!J$18)/('Latest raw data for each variab'!J$17-'Latest raw data for each variab'!J$18)</f>
        <v>0.27392984464968639</v>
      </c>
      <c r="L2" s="1">
        <f>('Latest raw data for each variab'!K2-'Latest raw data for each variab'!K$18)/('Latest raw data for each variab'!K$17-'Latest raw data for each variab'!K$18)</f>
        <v>0.4326488289370119</v>
      </c>
      <c r="M2" s="2">
        <f t="shared" ref="M2:M13" si="0">G2*G$15+H2*H$15+I2*I$15+J2*J$15+K2*K$15+L2*L$15</f>
        <v>0.46287640603676861</v>
      </c>
      <c r="N2" s="18" cm="1">
        <f t="array" ref="N2">RANK(M2:M2,M$2:M$13)</f>
        <v>9</v>
      </c>
      <c r="O2" s="1">
        <f>('Latest raw data for each variab'!M2-'Latest raw data for each variab'!M$18)/('Latest raw data for each variab'!M$17-'Latest raw data for each variab'!M$18)</f>
        <v>0.97599999999999998</v>
      </c>
      <c r="P2" s="1">
        <f>('Latest raw data for each variab'!N2-'Latest raw data for each variab'!N$18)/('Latest raw data for each variab'!N$17-'Latest raw data for each variab'!N$18)</f>
        <v>0.60421744031916269</v>
      </c>
      <c r="Q2" s="1">
        <f>('Latest raw data for each variab'!O2-'Latest raw data for each variab'!O$18)/('Latest raw data for each variab'!O$17-'Latest raw data for each variab'!O$18)</f>
        <v>9.2499999999999999E-2</v>
      </c>
      <c r="R2" s="2">
        <f t="shared" ref="R2:R13" si="1">O2*O$15+P2*P$15+Q2*Q$15</f>
        <v>0.77611523209574873</v>
      </c>
      <c r="S2" s="18" cm="1">
        <f t="array" ref="S2">RANK(R2:R2,R$2:R$13)</f>
        <v>5</v>
      </c>
      <c r="T2" s="1">
        <f>('Latest raw data for each variab'!U2-'Latest raw data for each variab'!U$18)/('Latest raw data for each variab'!U$17-'Latest raw data for each variab'!U$18)</f>
        <v>0.83278723965095336</v>
      </c>
      <c r="U2" s="1">
        <f>('Latest raw data for each variab'!V2-'Latest raw data for each variab'!V$18)/('Latest raw data for each variab'!V$17-'Latest raw data for each variab'!V$18)</f>
        <v>0.50012083951873465</v>
      </c>
      <c r="V2" s="2">
        <f>T2*T$15+U2*U$15</f>
        <v>0.66645403958484395</v>
      </c>
      <c r="W2" s="18" cm="1">
        <f t="array" ref="W2">RANK(V2:V2,V$2:V$13)</f>
        <v>6</v>
      </c>
      <c r="X2" s="22"/>
      <c r="Y2" s="24">
        <f>('Latest raw data for each variab'!AE2-'Latest raw data for each variab'!AE$18)/('Latest raw data for each variab'!$AE$17-'Latest raw data for each variab'!$AE$18)</f>
        <v>0.46751464853185981</v>
      </c>
      <c r="Z2" s="24">
        <f>('Latest raw data for each variab'!AG2-'Latest raw data for each variab'!AG$18)/('Latest raw data for each variab'!AG$17-'Latest raw data for each variab'!AG$18)</f>
        <v>3.9328850780470652E-2</v>
      </c>
      <c r="AA2" s="24">
        <f>('Latest raw data for each variab'!AH2-'Latest raw data for each variab'!AH$18)/('Latest raw data for each variab'!AH$17-'Latest raw data for each variab'!AH$18)</f>
        <v>2.1722914175766345E-2</v>
      </c>
      <c r="AB2" s="23">
        <f>Y2*Y$15+Z2*Z$15+AA2*AA$15</f>
        <v>0.17618880449603228</v>
      </c>
      <c r="AC2" s="18" cm="1">
        <f t="array" ref="AC2">RANK(AB2:AB2,AB$2:AB$13)</f>
        <v>12</v>
      </c>
      <c r="AE2" s="1">
        <f>('Latest raw data for each variab'!AN2-'Latest raw data for each variab'!AN$18)/('Latest raw data for each variab'!AN$17-'Latest raw data for each variab'!AN$18)</f>
        <v>0.83608414143085097</v>
      </c>
      <c r="AF2" s="1">
        <f>('Latest raw data for each variab'!AO2-'Latest raw data for each variab'!AO$18)/('Latest raw data for each variab'!AO$17-'Latest raw data for each variab'!AO$18)</f>
        <v>0.53433353016677654</v>
      </c>
      <c r="AG2" s="23">
        <f>AE2*AE$15+AF2*AF$15</f>
        <v>0.62485871354599887</v>
      </c>
      <c r="AH2" s="26" cm="1">
        <f t="array" ref="AH2">RANK(AG2:AG2,AG$2:AG$13)</f>
        <v>4</v>
      </c>
      <c r="AJ2" s="5">
        <f>E2*E$16+M2*M$16+R2*R$16+V2*V$16+AB2*$AB$16+AG2*$AG$16</f>
        <v>0.62386925583900177</v>
      </c>
      <c r="AK2" s="18" cm="1">
        <f t="array" ref="AK2">RANK(AJ2:AJ2,AJ$2:AJ$13)</f>
        <v>10</v>
      </c>
      <c r="AL2" t="s">
        <v>1</v>
      </c>
    </row>
    <row r="3" spans="1:38" x14ac:dyDescent="0.35">
      <c r="A3" s="4" t="s">
        <v>2</v>
      </c>
      <c r="B3" s="1">
        <f>('Latest raw data for each variab'!B3-'Latest raw data for each variab'!B$18)/('Latest raw data for each variab'!B$17-'Latest raw data for each variab'!B$18)</f>
        <v>0.87</v>
      </c>
      <c r="C3" s="1">
        <f>('Latest raw data for each variab'!C3-'Latest raw data for each variab'!C$18)/('Latest raw data for each variab'!C$17-'Latest raw data for each variab'!C$18)</f>
        <v>0.67</v>
      </c>
      <c r="D3" s="1">
        <f>('Latest raw data for each variab'!D3-'Latest raw data for each variab'!D$18)/('Latest raw data for each variab'!D$17-'Latest raw data for each variab'!D$18)</f>
        <v>0.92200000000000004</v>
      </c>
      <c r="E3" s="2">
        <f t="shared" ref="E3:E13" si="2">B3*B$15+C3*C$15+D3*D$15</f>
        <v>0.87639999999999996</v>
      </c>
      <c r="F3" s="18" cm="1">
        <f t="array" ref="F3">RANK(E3:E3,E$2:E$13)</f>
        <v>3</v>
      </c>
      <c r="G3" s="1">
        <f>('Latest raw data for each variab'!F3-'Latest raw data for each variab'!F$18)/('Latest raw data for each variab'!F$17-'Latest raw data for each variab'!F$18)</f>
        <v>0.75330396475770933</v>
      </c>
      <c r="H3" s="1">
        <f>('Latest raw data for each variab'!G3-'Latest raw data for each variab'!G$18)/('Latest raw data for each variab'!G$17-'Latest raw data for each variab'!G$18)</f>
        <v>0.29445929351534023</v>
      </c>
      <c r="I3" s="1">
        <f>('Latest raw data for each variab'!H3-'Latest raw data for each variab'!H$18)/('Latest raw data for each variab'!H$17-'Latest raw data for each variab'!H$18)</f>
        <v>0.56999999999999995</v>
      </c>
      <c r="J3" s="1">
        <f>('Latest raw data for each variab'!I3-'Latest raw data for each variab'!I$18)/('Latest raw data for each variab'!I$17-'Latest raw data for each variab'!I$18)</f>
        <v>0.56999999999999995</v>
      </c>
      <c r="K3" s="1">
        <f>('Latest raw data for each variab'!J3-'Latest raw data for each variab'!J$18)/('Latest raw data for each variab'!J$17-'Latest raw data for each variab'!J$18)</f>
        <v>0.42887104074578375</v>
      </c>
      <c r="L3" s="1">
        <f>('Latest raw data for each variab'!K3-'Latest raw data for each variab'!K$18)/('Latest raw data for each variab'!K$17-'Latest raw data for each variab'!K$18)</f>
        <v>0.54948440845968027</v>
      </c>
      <c r="M3" s="2">
        <f t="shared" si="0"/>
        <v>0.54050875243978735</v>
      </c>
      <c r="N3" s="18" cm="1">
        <f t="array" ref="N3">RANK(M3:M3,M$2:M$13)</f>
        <v>3</v>
      </c>
      <c r="O3" s="1">
        <f>('Latest raw data for each variab'!M3-'Latest raw data for each variab'!M$18)/('Latest raw data for each variab'!M$17-'Latest raw data for each variab'!M$18)</f>
        <v>0.96099999999999997</v>
      </c>
      <c r="P3" s="1">
        <f>('Latest raw data for each variab'!N3-'Latest raw data for each variab'!N$18)/('Latest raw data for each variab'!N$17-'Latest raw data for each variab'!N$18)</f>
        <v>0.54888731304182148</v>
      </c>
      <c r="Q3" s="1">
        <f>('Latest raw data for each variab'!O3-'Latest raw data for each variab'!O$18)/('Latest raw data for each variab'!O$17-'Latest raw data for each variab'!O$18)</f>
        <v>7.0499999999999993E-2</v>
      </c>
      <c r="R3" s="2">
        <f t="shared" si="1"/>
        <v>0.74831619391254645</v>
      </c>
      <c r="S3" s="18" cm="1">
        <f t="array" ref="S3">RANK(R3:R3,R$2:R$13)</f>
        <v>9</v>
      </c>
      <c r="T3" s="1">
        <f>('Latest raw data for each variab'!U3-'Latest raw data for each variab'!U$18)/('Latest raw data for each variab'!U$17-'Latest raw data for each variab'!U$18)</f>
        <v>0.82803512364123477</v>
      </c>
      <c r="U3" s="35">
        <v>1</v>
      </c>
      <c r="V3" s="2">
        <f t="shared" ref="V3:V13" si="3">T3*T$15+U3*U$15</f>
        <v>0.91401756182061744</v>
      </c>
      <c r="W3" s="18" cm="1">
        <f t="array" ref="W3">RANK(V3:V3,V$2:V$13)</f>
        <v>1</v>
      </c>
      <c r="X3" s="22"/>
      <c r="Y3" s="24">
        <f>('Latest raw data for each variab'!AE3-'Latest raw data for each variab'!AE$18)/('Latest raw data for each variab'!$AE$17-'Latest raw data for each variab'!$AE$18)</f>
        <v>0.40190084764742612</v>
      </c>
      <c r="Z3" s="24">
        <f>('Latest raw data for each variab'!AG3-'Latest raw data for each variab'!AG$18)/('Latest raw data for each variab'!AG$17-'Latest raw data for each variab'!AG$18)</f>
        <v>0.3314215866626124</v>
      </c>
      <c r="AA3" s="24">
        <f>('Latest raw data for each variab'!AH3-'Latest raw data for each variab'!AH$18)/('Latest raw data for each variab'!AH$17-'Latest raw data for each variab'!AH$18)</f>
        <v>0.11677322287516727</v>
      </c>
      <c r="AB3" s="23">
        <f t="shared" ref="AB3:AB13" si="4">X3*X$15+Y3*Y$15+Z3*Z$15+AA3*AA$15</f>
        <v>0.28336521906173529</v>
      </c>
      <c r="AC3" s="18" cm="1">
        <f t="array" ref="AC3">RANK(AB3:AB3,AB$2:AB$13)</f>
        <v>4</v>
      </c>
      <c r="AE3" s="1">
        <f>('Latest raw data for each variab'!AN3-'Latest raw data for each variab'!AN$18)/('Latest raw data for each variab'!AN$17-'Latest raw data for each variab'!AN$18)</f>
        <v>0.77611560378284261</v>
      </c>
      <c r="AF3" s="1">
        <f>('Latest raw data for each variab'!AO3-'Latest raw data for each variab'!AO$18)/('Latest raw data for each variab'!AO$17-'Latest raw data for each variab'!AO$18)</f>
        <v>0.55884599971249593</v>
      </c>
      <c r="AG3" s="23">
        <f t="shared" ref="AG3:AG13" si="5">AE3*AE$15+AF3*AF$15</f>
        <v>0.62402688093359993</v>
      </c>
      <c r="AH3" s="26" cm="1">
        <f t="array" ref="AH3">RANK(AG3:AG3,AG$2:AG$13)</f>
        <v>5</v>
      </c>
      <c r="AJ3" s="5">
        <f t="shared" ref="AJ3:AJ13" si="6">E3*E$16+M3*M$16+R3*R$16+V3*V$16+AB3*$AB$16+AG3*$AG$16</f>
        <v>0.70611067020295859</v>
      </c>
      <c r="AK3" s="18" cm="1">
        <f t="array" ref="AK3">RANK(AJ3:AJ3,AJ$2:AJ$13)</f>
        <v>2</v>
      </c>
      <c r="AL3" t="s">
        <v>2</v>
      </c>
    </row>
    <row r="4" spans="1:38" x14ac:dyDescent="0.35">
      <c r="A4" s="4" t="s">
        <v>3</v>
      </c>
      <c r="B4" s="1">
        <f>('Latest raw data for each variab'!B4-'Latest raw data for each variab'!B$18)/('Latest raw data for each variab'!B$17-'Latest raw data for each variab'!B$18)</f>
        <v>0.89</v>
      </c>
      <c r="C4" s="1">
        <f>('Latest raw data for each variab'!C4-'Latest raw data for each variab'!C$18)/('Latest raw data for each variab'!C$17-'Latest raw data for each variab'!C$18)</f>
        <v>0.76</v>
      </c>
      <c r="D4" s="1">
        <f>('Latest raw data for each variab'!D4-'Latest raw data for each variab'!D$18)/('Latest raw data for each variab'!D$17-'Latest raw data for each variab'!D$18)</f>
        <v>0.94900000000000007</v>
      </c>
      <c r="E4" s="2">
        <f t="shared" si="2"/>
        <v>0.91179999999999994</v>
      </c>
      <c r="F4" s="18" cm="1">
        <f t="array" ref="F4">RANK(E4:E4,E$2:E$13)</f>
        <v>1</v>
      </c>
      <c r="G4" s="1">
        <f>('Latest raw data for each variab'!F4-'Latest raw data for each variab'!F$18)/('Latest raw data for each variab'!F$17-'Latest raw data for each variab'!F$18)</f>
        <v>0.83700440528634368</v>
      </c>
      <c r="H4" s="1">
        <f>('Latest raw data for each variab'!G4-'Latest raw data for each variab'!G$18)/('Latest raw data for each variab'!G$17-'Latest raw data for each variab'!G$18)</f>
        <v>0.99289323056645795</v>
      </c>
      <c r="I4" s="1">
        <f>('Latest raw data for each variab'!H4-'Latest raw data for each variab'!H$18)/('Latest raw data for each variab'!H$17-'Latest raw data for each variab'!H$18)</f>
        <v>0.64</v>
      </c>
      <c r="J4" s="1">
        <f>('Latest raw data for each variab'!I4-'Latest raw data for each variab'!I$18)/('Latest raw data for each variab'!I$17-'Latest raw data for each variab'!I$18)</f>
        <v>0.56999999999999995</v>
      </c>
      <c r="K4" s="1">
        <f>('Latest raw data for each variab'!J4-'Latest raw data for each variab'!J$18)/('Latest raw data for each variab'!J$17-'Latest raw data for each variab'!J$18)</f>
        <v>1</v>
      </c>
      <c r="L4" s="1">
        <f>('Latest raw data for each variab'!K4-'Latest raw data for each variab'!K$18)/('Latest raw data for each variab'!K$17-'Latest raw data for each variab'!K$18)</f>
        <v>1</v>
      </c>
      <c r="M4" s="2">
        <f t="shared" si="0"/>
        <v>0.81798976358528008</v>
      </c>
      <c r="N4" s="18" cm="1">
        <f t="array" ref="N4">RANK(M4:M4,M$2:M$13)</f>
        <v>1</v>
      </c>
      <c r="O4" s="1">
        <f>('Latest raw data for each variab'!M4-'Latest raw data for each variab'!M$18)/('Latest raw data for each variab'!M$17-'Latest raw data for each variab'!M$18)</f>
        <v>0.97450000000000003</v>
      </c>
      <c r="P4" s="1">
        <f>('Latest raw data for each variab'!N4-'Latest raw data for each variab'!N$18)/('Latest raw data for each variab'!N$17-'Latest raw data for each variab'!N$18)</f>
        <v>0.79261367163032981</v>
      </c>
      <c r="Q4" s="1">
        <f>('Latest raw data for each variab'!O4-'Latest raw data for each variab'!O$18)/('Latest raw data for each variab'!O$17-'Latest raw data for each variab'!O$18)</f>
        <v>0.159</v>
      </c>
      <c r="R4" s="2">
        <f t="shared" si="1"/>
        <v>0.83838410148909892</v>
      </c>
      <c r="S4" s="18" cm="1">
        <f t="array" ref="S4">RANK(R4:R4,R$2:R$13)</f>
        <v>1</v>
      </c>
      <c r="T4" s="1">
        <f>('Latest raw data for each variab'!U4-'Latest raw data for each variab'!U$18)/('Latest raw data for each variab'!U$17-'Latest raw data for each variab'!U$18)</f>
        <v>0.67650274661322141</v>
      </c>
      <c r="U4" s="1">
        <f>('Latest raw data for each variab'!V4-'Latest raw data for each variab'!V$18)/('Latest raw data for each variab'!V$17-'Latest raw data for each variab'!V$18)</f>
        <v>0.513250054155031</v>
      </c>
      <c r="V4" s="2">
        <f t="shared" si="3"/>
        <v>0.59487640038412626</v>
      </c>
      <c r="W4" s="18" cm="1">
        <f t="array" ref="W4">RANK(V4:V4,V$2:V$13)</f>
        <v>11</v>
      </c>
      <c r="X4" s="22"/>
      <c r="Y4" s="24">
        <f>('Latest raw data for each variab'!AE4-'Latest raw data for each variab'!AE$18)/('Latest raw data for each variab'!$AE$17-'Latest raw data for each variab'!$AE$18)</f>
        <v>0.64776904241850841</v>
      </c>
      <c r="Z4" s="24">
        <f>('Latest raw data for each variab'!AG4-'Latest raw data for each variab'!AG$18)/('Latest raw data for each variab'!AG$17-'Latest raw data for each variab'!AG$18)</f>
        <v>1</v>
      </c>
      <c r="AA4" s="24">
        <f>('Latest raw data for each variab'!AH4-'Latest raw data for each variab'!AH$18)/('Latest raw data for each variab'!AH$17-'Latest raw data for each variab'!AH$18)</f>
        <v>1</v>
      </c>
      <c r="AB4" s="23">
        <f t="shared" si="4"/>
        <v>0.88258968080616951</v>
      </c>
      <c r="AC4" s="18" cm="1">
        <f t="array" ref="AC4">RANK(AB4:AB4,AB$2:AB$13)</f>
        <v>1</v>
      </c>
      <c r="AE4" s="1">
        <f>('Latest raw data for each variab'!AN4-'Latest raw data for each variab'!AN$18)/('Latest raw data for each variab'!AN$17-'Latest raw data for each variab'!AN$18)</f>
        <v>0.64679941446544675</v>
      </c>
      <c r="AF4" s="1">
        <f>('Latest raw data for each variab'!AO4-'Latest raw data for each variab'!AO$18)/('Latest raw data for each variab'!AO$17-'Latest raw data for each variab'!AO$18)</f>
        <v>0.50811509549064737</v>
      </c>
      <c r="AG4" s="23">
        <f t="shared" si="5"/>
        <v>0.54972039118308713</v>
      </c>
      <c r="AH4" s="26" cm="1">
        <f t="array" ref="AH4">RANK(AG4:AG4,AG$2:AG$13)</f>
        <v>7</v>
      </c>
      <c r="AJ4" s="5">
        <f t="shared" si="6"/>
        <v>0.81850901289440692</v>
      </c>
      <c r="AK4" s="18" cm="1">
        <f t="array" ref="AK4">RANK(AJ4:AJ4,AJ$2:AJ$13)</f>
        <v>1</v>
      </c>
      <c r="AL4" t="s">
        <v>3</v>
      </c>
    </row>
    <row r="5" spans="1:38" x14ac:dyDescent="0.35">
      <c r="A5" s="4" t="s">
        <v>4</v>
      </c>
      <c r="B5" s="1">
        <f>('Latest raw data for each variab'!B5-'Latest raw data for each variab'!B$18)/('Latest raw data for each variab'!B$17-'Latest raw data for each variab'!B$18)</f>
        <v>0.85</v>
      </c>
      <c r="C5" s="1">
        <f>('Latest raw data for each variab'!C5-'Latest raw data for each variab'!C$18)/('Latest raw data for each variab'!C$17-'Latest raw data for each variab'!C$18)</f>
        <v>0.62</v>
      </c>
      <c r="D5" s="1">
        <f>('Latest raw data for each variab'!D5-'Latest raw data for each variab'!D$18)/('Latest raw data for each variab'!D$17-'Latest raw data for each variab'!D$18)</f>
        <v>0.8859999999999999</v>
      </c>
      <c r="E5" s="2">
        <f t="shared" si="2"/>
        <v>0.84069999999999989</v>
      </c>
      <c r="F5" s="18" cm="1">
        <f t="array" ref="F5">RANK(E5:E5,E$2:E$13)</f>
        <v>8</v>
      </c>
      <c r="G5" s="1">
        <f>('Latest raw data for each variab'!F5-'Latest raw data for each variab'!F$18)/('Latest raw data for each variab'!F$17-'Latest raw data for each variab'!F$18)</f>
        <v>0.70044052863436124</v>
      </c>
      <c r="H5" s="1">
        <f>('Latest raw data for each variab'!G5-'Latest raw data for each variab'!G$18)/('Latest raw data for each variab'!G$17-'Latest raw data for each variab'!G$18)</f>
        <v>0.3902590138158471</v>
      </c>
      <c r="I5" s="1">
        <f>('Latest raw data for each variab'!H5-'Latest raw data for each variab'!H$18)/('Latest raw data for each variab'!H$17-'Latest raw data for each variab'!H$18)</f>
        <v>0.57999999999999996</v>
      </c>
      <c r="J5" s="1">
        <f>('Latest raw data for each variab'!I5-'Latest raw data for each variab'!I$18)/('Latest raw data for each variab'!I$17-'Latest raw data for each variab'!I$18)</f>
        <v>0.42</v>
      </c>
      <c r="K5" s="1">
        <f>('Latest raw data for each variab'!J5-'Latest raw data for each variab'!J$18)/('Latest raw data for each variab'!J$17-'Latest raw data for each variab'!J$18)</f>
        <v>0.33235795707042187</v>
      </c>
      <c r="L5" s="1">
        <f>('Latest raw data for each variab'!K5-'Latest raw data for each variab'!K$18)/('Latest raw data for each variab'!K$17-'Latest raw data for each variab'!K$18)</f>
        <v>0.39007691069503853</v>
      </c>
      <c r="M5" s="2">
        <f t="shared" si="0"/>
        <v>0.44332882316057448</v>
      </c>
      <c r="N5" s="18" cm="1">
        <f t="array" ref="N5">RANK(M5:M5,M$2:M$13)</f>
        <v>11</v>
      </c>
      <c r="O5" s="1">
        <f>('Latest raw data for each variab'!M5-'Latest raw data for each variab'!M$18)/('Latest raw data for each variab'!M$17-'Latest raw data for each variab'!M$18)</f>
        <v>0.97599999999999998</v>
      </c>
      <c r="P5" s="1">
        <f>('Latest raw data for each variab'!N5-'Latest raw data for each variab'!N$18)/('Latest raw data for each variab'!N$17-'Latest raw data for each variab'!N$18)</f>
        <v>0.58150385554812301</v>
      </c>
      <c r="Q5" s="1">
        <f>('Latest raw data for each variab'!O5-'Latest raw data for each variab'!O$18)/('Latest raw data for each variab'!O$17-'Latest raw data for each variab'!O$18)</f>
        <v>0.04</v>
      </c>
      <c r="R5" s="2">
        <f>O5*O$15+P5*P$15+Q5*Q$15</f>
        <v>0.7640511566644369</v>
      </c>
      <c r="S5" s="18" cm="1">
        <f t="array" ref="S5">RANK(R5:R5,R$2:R$13)</f>
        <v>7</v>
      </c>
      <c r="T5" s="1">
        <f>('Latest raw data for each variab'!U5-'Latest raw data for each variab'!U$18)/('Latest raw data for each variab'!U$17-'Latest raw data for each variab'!U$18)</f>
        <v>1</v>
      </c>
      <c r="U5" s="1">
        <f>('Latest raw data for each variab'!V5-'Latest raw data for each variab'!V$18)/('Latest raw data for each variab'!V$17-'Latest raw data for each variab'!V$18)</f>
        <v>0.38049444775428543</v>
      </c>
      <c r="V5" s="2">
        <f t="shared" si="3"/>
        <v>0.69024722387714266</v>
      </c>
      <c r="W5" s="18" cm="1">
        <f t="array" ref="W5">RANK(V5:V5,V$2:V$13)</f>
        <v>4</v>
      </c>
      <c r="X5" s="22"/>
      <c r="Y5" s="24">
        <f>('Latest raw data for each variab'!AE5-'Latest raw data for each variab'!AE$18)/('Latest raw data for each variab'!$AE$17-'Latest raw data for each variab'!$AE$18)</f>
        <v>0.55675029080684024</v>
      </c>
      <c r="Z5" s="24">
        <f>('Latest raw data for each variab'!AG5-'Latest raw data for each variab'!AG$18)/('Latest raw data for each variab'!AG$17-'Latest raw data for each variab'!AG$18)</f>
        <v>8.8743227681677056E-2</v>
      </c>
      <c r="AA5" s="24">
        <f>('Latest raw data for each variab'!AH5-'Latest raw data for each variab'!AH$18)/('Latest raw data for each variab'!AH$17-'Latest raw data for each variab'!AH$18)</f>
        <v>3.8673165731406584E-2</v>
      </c>
      <c r="AB5" s="23">
        <f t="shared" si="4"/>
        <v>0.22805556140664129</v>
      </c>
      <c r="AC5" s="18" cm="1">
        <f t="array" ref="AC5">RANK(AB5:AB5,AB$2:AB$13)</f>
        <v>8</v>
      </c>
      <c r="AE5" s="1">
        <f>('Latest raw data for each variab'!AN5-'Latest raw data for each variab'!AN$18)/('Latest raw data for each variab'!AN$17-'Latest raw data for each variab'!AN$18)</f>
        <v>0.80503525780709606</v>
      </c>
      <c r="AF5" s="1">
        <f>('Latest raw data for each variab'!AO5-'Latest raw data for each variab'!AO$18)/('Latest raw data for each variab'!AO$17-'Latest raw data for each variab'!AO$18)</f>
        <v>0.39990272504256441</v>
      </c>
      <c r="AG5" s="23">
        <f t="shared" si="5"/>
        <v>0.52144248487192391</v>
      </c>
      <c r="AH5" s="26" cm="1">
        <f t="array" ref="AH5">RANK(AG5:AG5,AG$2:AG$13)</f>
        <v>9</v>
      </c>
      <c r="AJ5" s="5">
        <f t="shared" si="6"/>
        <v>0.63301367070570169</v>
      </c>
      <c r="AK5" s="18" cm="1">
        <f t="array" ref="AK5">RANK(AJ5:AJ5,AJ$2:AJ$13)</f>
        <v>8</v>
      </c>
      <c r="AL5" t="s">
        <v>4</v>
      </c>
    </row>
    <row r="6" spans="1:38" x14ac:dyDescent="0.35">
      <c r="A6" s="4" t="s">
        <v>5</v>
      </c>
      <c r="B6" s="1">
        <f>('Latest raw data for each variab'!B6-'Latest raw data for each variab'!B$18)/('Latest raw data for each variab'!B$17-'Latest raw data for each variab'!B$18)</f>
        <v>0.83</v>
      </c>
      <c r="C6" s="1">
        <f>('Latest raw data for each variab'!C6-'Latest raw data for each variab'!C$18)/('Latest raw data for each variab'!C$17-'Latest raw data for each variab'!C$18)</f>
        <v>0.62</v>
      </c>
      <c r="D6" s="1">
        <f>('Latest raw data for each variab'!D6-'Latest raw data for each variab'!D$18)/('Latest raw data for each variab'!D$17-'Latest raw data for each variab'!D$18)</f>
        <v>0.91</v>
      </c>
      <c r="E6" s="2">
        <f t="shared" si="2"/>
        <v>0.85450000000000004</v>
      </c>
      <c r="F6" s="18" cm="1">
        <f t="array" ref="F6">RANK(E6:E6,E$2:E$13)</f>
        <v>6</v>
      </c>
      <c r="G6" s="1">
        <f>('Latest raw data for each variab'!F6-'Latest raw data for each variab'!F$18)/('Latest raw data for each variab'!F$17-'Latest raw data for each variab'!F$18)</f>
        <v>0.70044052863436124</v>
      </c>
      <c r="H6" s="1">
        <f>('Latest raw data for each variab'!G6-'Latest raw data for each variab'!G$18)/('Latest raw data for each variab'!G$17-'Latest raw data for each variab'!G$18)</f>
        <v>0.4150926005461979</v>
      </c>
      <c r="I6" s="1">
        <f>('Latest raw data for each variab'!H6-'Latest raw data for each variab'!H$18)/('Latest raw data for each variab'!H$17-'Latest raw data for each variab'!H$18)</f>
        <v>0.65</v>
      </c>
      <c r="J6" s="1">
        <f>('Latest raw data for each variab'!I6-'Latest raw data for each variab'!I$18)/('Latest raw data for each variab'!I$17-'Latest raw data for each variab'!I$18)</f>
        <v>0.42</v>
      </c>
      <c r="K6" s="1">
        <f>('Latest raw data for each variab'!J6-'Latest raw data for each variab'!J$18)/('Latest raw data for each variab'!J$17-'Latest raw data for each variab'!J$18)</f>
        <v>0.33931818368103278</v>
      </c>
      <c r="L6" s="1">
        <f>('Latest raw data for each variab'!K6-'Latest raw data for each variab'!K$18)/('Latest raw data for each variab'!K$17-'Latest raw data for each variab'!K$18)</f>
        <v>0.51408244481419163</v>
      </c>
      <c r="M6" s="2">
        <f t="shared" si="0"/>
        <v>0.49070986473041667</v>
      </c>
      <c r="N6" s="18" cm="1">
        <f t="array" ref="N6">RANK(M6:M6,M$2:M$13)</f>
        <v>5</v>
      </c>
      <c r="O6" s="1">
        <f>('Latest raw data for each variab'!M6-'Latest raw data for each variab'!M$18)/('Latest raw data for each variab'!M$17-'Latest raw data for each variab'!M$18)</f>
        <v>0.96900000000000008</v>
      </c>
      <c r="P6" s="1">
        <f>('Latest raw data for each variab'!N6-'Latest raw data for each variab'!N$18)/('Latest raw data for each variab'!N$17-'Latest raw data for each variab'!N$18)</f>
        <v>0.63971448003582621</v>
      </c>
      <c r="Q6" s="1">
        <f>('Latest raw data for each variab'!O6-'Latest raw data for each variab'!O$18)/('Latest raw data for each variab'!O$17-'Latest raw data for each variab'!O$18)</f>
        <v>0.17149999999999999</v>
      </c>
      <c r="R6" s="2">
        <f t="shared" si="1"/>
        <v>0.79046434401074794</v>
      </c>
      <c r="S6" s="18" cm="1">
        <f t="array" ref="S6">RANK(R6:R6,R$2:R$13)</f>
        <v>3</v>
      </c>
      <c r="T6" s="1">
        <f>('Latest raw data for each variab'!U6-'Latest raw data for each variab'!U$18)/('Latest raw data for each variab'!U$17-'Latest raw data for each variab'!U$18)</f>
        <v>0.86088175573928338</v>
      </c>
      <c r="U6" s="1">
        <f>('Latest raw data for each variab'!V6-'Latest raw data for each variab'!V$18)/('Latest raw data for each variab'!V$17-'Latest raw data for each variab'!V$18)</f>
        <v>0.44875538234733636</v>
      </c>
      <c r="V6" s="2">
        <f t="shared" si="3"/>
        <v>0.65481856904330993</v>
      </c>
      <c r="W6" s="18" cm="1">
        <f t="array" ref="W6">RANK(V6:V6,V$2:V$13)</f>
        <v>7</v>
      </c>
      <c r="X6" s="22"/>
      <c r="Y6" s="24">
        <f>('Latest raw data for each variab'!AE6-'Latest raw data for each variab'!AE$18)/('Latest raw data for each variab'!$AE$17-'Latest raw data for each variab'!$AE$18)</f>
        <v>0.50892039835972702</v>
      </c>
      <c r="Z6" s="24">
        <f>('Latest raw data for each variab'!AG6-'Latest raw data for each variab'!AG$18)/('Latest raw data for each variab'!AG$17-'Latest raw data for each variab'!AG$18)</f>
        <v>0.10879134299433885</v>
      </c>
      <c r="AA6" s="24">
        <f>('Latest raw data for each variab'!AH6-'Latest raw data for each variab'!AH$18)/('Latest raw data for each variab'!AH$17-'Latest raw data for each variab'!AH$18)</f>
        <v>0.11483273459466277</v>
      </c>
      <c r="AB6" s="23">
        <f t="shared" si="4"/>
        <v>0.24418149198290956</v>
      </c>
      <c r="AC6" s="18" cm="1">
        <f t="array" ref="AC6">RANK(AB6:AB6,AB$2:AB$13)</f>
        <v>6</v>
      </c>
      <c r="AE6" s="1">
        <f>('Latest raw data for each variab'!AN6-'Latest raw data for each variab'!AN$18)/('Latest raw data for each variab'!AN$17-'Latest raw data for each variab'!AN$18)</f>
        <v>0.60593747303611756</v>
      </c>
      <c r="AF6" s="1">
        <f>('Latest raw data for each variab'!AO6-'Latest raw data for each variab'!AO$18)/('Latest raw data for each variab'!AO$17-'Latest raw data for each variab'!AO$18)</f>
        <v>0.47610140274779977</v>
      </c>
      <c r="AG6" s="23">
        <f t="shared" si="5"/>
        <v>0.51505222383429505</v>
      </c>
      <c r="AH6" s="26" cm="1">
        <f t="array" ref="AH6">RANK(AG6:AG6,AG$2:AG$13)</f>
        <v>10</v>
      </c>
      <c r="AJ6" s="5">
        <f t="shared" si="6"/>
        <v>0.64331386748043518</v>
      </c>
      <c r="AK6" s="18" cm="1">
        <f t="array" ref="AK6">RANK(AJ6:AJ6,AJ$2:AJ$13)</f>
        <v>7</v>
      </c>
      <c r="AL6" t="s">
        <v>5</v>
      </c>
    </row>
    <row r="7" spans="1:38" x14ac:dyDescent="0.35">
      <c r="A7" s="4" t="s">
        <v>6</v>
      </c>
      <c r="B7" s="1">
        <f>('Latest raw data for each variab'!B7-'Latest raw data for each variab'!B$18)/('Latest raw data for each variab'!B$17-'Latest raw data for each variab'!B$18)</f>
        <v>0.85</v>
      </c>
      <c r="C7" s="1">
        <f>('Latest raw data for each variab'!C7-'Latest raw data for each variab'!C$18)/('Latest raw data for each variab'!C$17-'Latest raw data for each variab'!C$18)</f>
        <v>0.57999999999999996</v>
      </c>
      <c r="D7" s="1">
        <f>('Latest raw data for each variab'!D7-'Latest raw data for each variab'!D$18)/('Latest raw data for each variab'!D$17-'Latest raw data for each variab'!D$18)</f>
        <v>0.88</v>
      </c>
      <c r="E7" s="2">
        <f t="shared" si="2"/>
        <v>0.83050000000000002</v>
      </c>
      <c r="F7" s="18" cm="1">
        <f t="array" ref="F7">RANK(E7:E7,E$2:E$13)</f>
        <v>11</v>
      </c>
      <c r="G7" s="1">
        <f>('Latest raw data for each variab'!F7-'Latest raw data for each variab'!F$18)/('Latest raw data for each variab'!F$17-'Latest raw data for each variab'!F$18)</f>
        <v>1</v>
      </c>
      <c r="H7" s="1">
        <f>('Latest raw data for each variab'!G7-'Latest raw data for each variab'!G$18)/('Latest raw data for each variab'!G$17-'Latest raw data for each variab'!G$18)</f>
        <v>1</v>
      </c>
      <c r="I7" s="1">
        <f>('Latest raw data for each variab'!H7-'Latest raw data for each variab'!H$18)/('Latest raw data for each variab'!H$17-'Latest raw data for each variab'!H$18)</f>
        <v>0.53</v>
      </c>
      <c r="J7" s="1">
        <f>('Latest raw data for each variab'!I7-'Latest raw data for each variab'!I$18)/('Latest raw data for each variab'!I$17-'Latest raw data for each variab'!I$18)</f>
        <v>0.39</v>
      </c>
      <c r="K7" s="1">
        <f>('Latest raw data for each variab'!J7-'Latest raw data for each variab'!J$18)/('Latest raw data for each variab'!J$17-'Latest raw data for each variab'!J$18)</f>
        <v>0.34243951208786677</v>
      </c>
      <c r="L7" s="1">
        <f>('Latest raw data for each variab'!K7-'Latest raw data for each variab'!K$18)/('Latest raw data for each variab'!K$17-'Latest raw data for each variab'!K$18)</f>
        <v>0.35103356540565905</v>
      </c>
      <c r="M7" s="2">
        <f t="shared" si="0"/>
        <v>0.50955402083048429</v>
      </c>
      <c r="N7" s="18" cm="1">
        <f t="array" ref="N7">RANK(M7:M7,M$2:M$13)</f>
        <v>4</v>
      </c>
      <c r="O7" s="30">
        <f>('Latest raw data for each variab'!M7-'Latest raw data for each variab'!M$18)/('Latest raw data for each variab'!M$17-'Latest raw data for each variab'!M$18)</f>
        <v>0.89049999999999996</v>
      </c>
      <c r="P7" s="1">
        <f>('Latest raw data for each variab'!N7-'Latest raw data for each variab'!N$18)/('Latest raw data for each variab'!N$17-'Latest raw data for each variab'!N$18)</f>
        <v>0.621218791816467</v>
      </c>
      <c r="Q7" s="1">
        <f>('Latest raw data for each variab'!O7-'Latest raw data for each variab'!O$18)/('Latest raw data for each variab'!O$17-'Latest raw data for each variab'!O$18)</f>
        <v>0.42799999999999999</v>
      </c>
      <c r="R7" s="2">
        <f t="shared" si="1"/>
        <v>0.76346563754494001</v>
      </c>
      <c r="S7" s="18" cm="1">
        <f t="array" ref="S7">RANK(R7:R7,R$2:R$13)</f>
        <v>8</v>
      </c>
      <c r="T7" s="1">
        <f>('Latest raw data for each variab'!U7-'Latest raw data for each variab'!U$18)/('Latest raw data for each variab'!U$17-'Latest raw data for each variab'!U$18)</f>
        <v>0.88006810647974987</v>
      </c>
      <c r="U7" s="1">
        <f>('Latest raw data for each variab'!V7-'Latest raw data for each variab'!V$18)/('Latest raw data for each variab'!V$17-'Latest raw data for each variab'!V$18)</f>
        <v>0.42861783319585894</v>
      </c>
      <c r="V7" s="2">
        <f t="shared" si="3"/>
        <v>0.65434296983780438</v>
      </c>
      <c r="W7" s="18" cm="1">
        <f t="array" ref="W7">RANK(V7:V7,V$2:V$13)</f>
        <v>8</v>
      </c>
      <c r="X7" s="22"/>
      <c r="Y7" s="33">
        <f>('Latest raw data for each variab'!AE7-'Latest raw data for each variab'!AE$18)/('Latest raw data for each variab'!$AE$17-'Latest raw data for each variab'!$AE$18)</f>
        <v>1</v>
      </c>
      <c r="Z7" s="24">
        <f>('Latest raw data for each variab'!AG7-'Latest raw data for each variab'!AG$18)/('Latest raw data for each variab'!AG$17-'Latest raw data for each variab'!AG$18)</f>
        <v>0.10376967732046247</v>
      </c>
      <c r="AA7" s="24">
        <f>('Latest raw data for each variab'!AH7-'Latest raw data for each variab'!AH$18)/('Latest raw data for each variab'!AH$17-'Latest raw data for each variab'!AH$18)</f>
        <v>1.8263463208401394E-2</v>
      </c>
      <c r="AB7" s="23">
        <f t="shared" si="4"/>
        <v>0.37401104684295461</v>
      </c>
      <c r="AC7" s="18" cm="1">
        <f t="array" ref="AC7">RANK(AB7:AB7,AB$2:AB$13)</f>
        <v>2</v>
      </c>
      <c r="AE7" s="1">
        <f>('Latest raw data for each variab'!AN7-'Latest raw data for each variab'!AN$18)/('Latest raw data for each variab'!AN$17-'Latest raw data for each variab'!AN$18)</f>
        <v>0.67653231654441182</v>
      </c>
      <c r="AF7" s="1">
        <f>('Latest raw data for each variab'!AO7-'Latest raw data for each variab'!AO$18)/('Latest raw data for each variab'!AO$17-'Latest raw data for each variab'!AO$18)</f>
        <v>1</v>
      </c>
      <c r="AG7" s="23">
        <f t="shared" si="5"/>
        <v>0.90295969496332351</v>
      </c>
      <c r="AH7" s="26" cm="1">
        <f t="array" ref="AH7">RANK(AG7:AG7,AG$2:AG$13)</f>
        <v>1</v>
      </c>
      <c r="AJ7" s="5">
        <f t="shared" si="6"/>
        <v>0.65846933292818821</v>
      </c>
      <c r="AK7" s="18" cm="1">
        <f t="array" ref="AK7">RANK(AJ7:AJ7,AJ$2:AJ$13)</f>
        <v>4</v>
      </c>
      <c r="AL7" t="s">
        <v>6</v>
      </c>
    </row>
    <row r="8" spans="1:38" x14ac:dyDescent="0.35">
      <c r="A8" s="4" t="s">
        <v>7</v>
      </c>
      <c r="B8" s="1">
        <f>('Latest raw data for each variab'!B8-'Latest raw data for each variab'!B$18)/('Latest raw data for each variab'!B$17-'Latest raw data for each variab'!B$18)</f>
        <v>0.77</v>
      </c>
      <c r="C8" s="1">
        <f>('Latest raw data for each variab'!C8-'Latest raw data for each variab'!C$18)/('Latest raw data for each variab'!C$17-'Latest raw data for each variab'!C$18)</f>
        <v>0.56000000000000005</v>
      </c>
      <c r="D8" s="1">
        <f>('Latest raw data for each variab'!D8-'Latest raw data for each variab'!D$18)/('Latest raw data for each variab'!D$17-'Latest raw data for each variab'!D$18)</f>
        <v>0.91299999999999992</v>
      </c>
      <c r="E8" s="2">
        <f t="shared" si="2"/>
        <v>0.8385999999999999</v>
      </c>
      <c r="F8" s="18" cm="1">
        <f t="array" ref="F8">RANK(E8:E8,E$2:E$13)</f>
        <v>9</v>
      </c>
      <c r="G8" s="1">
        <f>('Latest raw data for each variab'!F8-'Latest raw data for each variab'!F$18)/('Latest raw data for each variab'!F$17-'Latest raw data for each variab'!F$18)</f>
        <v>0.72687224669603523</v>
      </c>
      <c r="H8" s="1">
        <f>('Latest raw data for each variab'!G8-'Latest raw data for each variab'!G$18)/('Latest raw data for each variab'!G$17-'Latest raw data for each variab'!G$18)</f>
        <v>0.50360696041107011</v>
      </c>
      <c r="I8" s="1">
        <f>('Latest raw data for each variab'!H8-'Latest raw data for each variab'!H$18)/('Latest raw data for each variab'!H$17-'Latest raw data for each variab'!H$18)</f>
        <v>0.56000000000000005</v>
      </c>
      <c r="J8" s="1">
        <f>('Latest raw data for each variab'!I8-'Latest raw data for each variab'!I$18)/('Latest raw data for each variab'!I$17-'Latest raw data for each variab'!I$18)</f>
        <v>0.39</v>
      </c>
      <c r="K8" s="1">
        <f>('Latest raw data for each variab'!J8-'Latest raw data for each variab'!J$18)/('Latest raw data for each variab'!J$17-'Latest raw data for each variab'!J$18)</f>
        <v>0.39816545533324671</v>
      </c>
      <c r="L8" s="1">
        <f>('Latest raw data for each variab'!K8-'Latest raw data for each variab'!K$18)/('Latest raw data for each variab'!K$17-'Latest raw data for each variab'!K$18)</f>
        <v>0.50842044396680008</v>
      </c>
      <c r="M8" s="2">
        <f t="shared" si="0"/>
        <v>0.4883905994340752</v>
      </c>
      <c r="N8" s="18" cm="1">
        <f t="array" ref="N8">RANK(M8:M8,M$2:M$13)</f>
        <v>6</v>
      </c>
      <c r="O8" s="1">
        <f>('Latest raw data for each variab'!M8-'Latest raw data for each variab'!M$18)/('Latest raw data for each variab'!M$17-'Latest raw data for each variab'!M$18)</f>
        <v>0.9415</v>
      </c>
      <c r="P8" s="1">
        <f>('Latest raw data for each variab'!N8-'Latest raw data for each variab'!N$18)/('Latest raw data for each variab'!N$17-'Latest raw data for each variab'!N$18)</f>
        <v>0.52953092008159619</v>
      </c>
      <c r="Q8" s="1">
        <f>('Latest raw data for each variab'!O8-'Latest raw data for each variab'!O$18)/('Latest raw data for each variab'!O$17-'Latest raw data for each variab'!O$18)</f>
        <v>0.10099999999999999</v>
      </c>
      <c r="R8" s="2">
        <f t="shared" si="1"/>
        <v>0.73385927602447887</v>
      </c>
      <c r="S8" s="18" cm="1">
        <f t="array" ref="S8">RANK(R8:R8,R$2:R$13)</f>
        <v>10</v>
      </c>
      <c r="T8" s="1">
        <f>('Latest raw data for each variab'!U8-'Latest raw data for each variab'!U$18)/('Latest raw data for each variab'!U$17-'Latest raw data for each variab'!U$18)</f>
        <v>0.85035598489703867</v>
      </c>
      <c r="U8" s="1">
        <f>('Latest raw data for each variab'!V8-'Latest raw data for each variab'!V$18)/('Latest raw data for each variab'!V$17-'Latest raw data for each variab'!V$18)</f>
        <v>0.52793744379092855</v>
      </c>
      <c r="V8" s="2">
        <f t="shared" si="3"/>
        <v>0.68914671434398356</v>
      </c>
      <c r="W8" s="18" cm="1">
        <f t="array" ref="W8">RANK(V8:V8,V$2:V$13)</f>
        <v>5</v>
      </c>
      <c r="X8" s="22"/>
      <c r="Y8" s="24">
        <f>('Latest raw data for each variab'!AE8-'Latest raw data for each variab'!AE$18)/('Latest raw data for each variab'!$AE$17-'Latest raw data for each variab'!$AE$18)</f>
        <v>0.51013029964474388</v>
      </c>
      <c r="Z8" s="24">
        <f>('Latest raw data for each variab'!AG8-'Latest raw data for each variab'!AG$18)/('Latest raw data for each variab'!AG$17-'Latest raw data for each variab'!AG$18)</f>
        <v>0.10123448864785428</v>
      </c>
      <c r="AA8" s="24">
        <f>('Latest raw data for each variab'!AH8-'Latest raw data for each variab'!AH$18)/('Latest raw data for each variab'!AH$17-'Latest raw data for each variab'!AH$18)</f>
        <v>5.4652264367905441E-2</v>
      </c>
      <c r="AB8" s="23">
        <f t="shared" si="4"/>
        <v>0.22200568422016786</v>
      </c>
      <c r="AC8" s="18" cm="1">
        <f t="array" ref="AC8">RANK(AB8:AB8,AB$2:AB$13)</f>
        <v>10</v>
      </c>
      <c r="AE8" s="1">
        <f>('Latest raw data for each variab'!AN8-'Latest raw data for each variab'!AN$18)/('Latest raw data for each variab'!AN$17-'Latest raw data for each variab'!AN$18)</f>
        <v>1</v>
      </c>
      <c r="AF8" s="1">
        <f>('Latest raw data for each variab'!AO8-'Latest raw data for each variab'!AO$18)/('Latest raw data for each variab'!AO$17-'Latest raw data for each variab'!AO$18)</f>
        <v>0.33480880542454627</v>
      </c>
      <c r="AG8" s="23">
        <f t="shared" si="5"/>
        <v>0.53436616379718238</v>
      </c>
      <c r="AH8" s="26" cm="1">
        <f t="array" ref="AH8">RANK(AG8:AG8,AG$2:AG$13)</f>
        <v>8</v>
      </c>
      <c r="AJ8" s="5">
        <f t="shared" si="6"/>
        <v>0.62942139486113358</v>
      </c>
      <c r="AK8" s="18" cm="1">
        <f t="array" ref="AK8">RANK(AJ8:AJ8,AJ$2:AJ$13)</f>
        <v>9</v>
      </c>
      <c r="AL8" t="s">
        <v>7</v>
      </c>
    </row>
    <row r="9" spans="1:38" x14ac:dyDescent="0.35">
      <c r="A9" s="4" t="s">
        <v>8</v>
      </c>
      <c r="B9" s="1">
        <f>('Latest raw data for each variab'!B9-'Latest raw data for each variab'!B$18)/('Latest raw data for each variab'!B$17-'Latest raw data for each variab'!B$18)</f>
        <v>0.85</v>
      </c>
      <c r="C9" s="1">
        <f>('Latest raw data for each variab'!C9-'Latest raw data for each variab'!C$18)/('Latest raw data for each variab'!C$17-'Latest raw data for each variab'!C$18)</f>
        <v>0.63</v>
      </c>
      <c r="D9" s="1">
        <f>('Latest raw data for each variab'!D9-'Latest raw data for each variab'!D$18)/('Latest raw data for each variab'!D$17-'Latest raw data for each variab'!D$18)</f>
        <v>0.94200000000000006</v>
      </c>
      <c r="E9" s="2">
        <f t="shared" si="2"/>
        <v>0.88139999999999996</v>
      </c>
      <c r="F9" s="18" cm="1">
        <f t="array" ref="F9">RANK(E9:E9,E$2:E$13)</f>
        <v>2</v>
      </c>
      <c r="G9" s="1">
        <f>('Latest raw data for each variab'!F9-'Latest raw data for each variab'!F$18)/('Latest raw data for each variab'!F$17-'Latest raw data for each variab'!F$18)</f>
        <v>0.76211453744493396</v>
      </c>
      <c r="H9" s="1">
        <f>('Latest raw data for each variab'!G9-'Latest raw data for each variab'!G$18)/('Latest raw data for each variab'!G$17-'Latest raw data for each variab'!G$18)</f>
        <v>0.81202986279463485</v>
      </c>
      <c r="I9" s="1">
        <f>('Latest raw data for each variab'!H9-'Latest raw data for each variab'!H$18)/('Latest raw data for each variab'!H$17-'Latest raw data for each variab'!H$18)</f>
        <v>0.63</v>
      </c>
      <c r="J9" s="1">
        <f>('Latest raw data for each variab'!I9-'Latest raw data for each variab'!I$18)/('Latest raw data for each variab'!I$17-'Latest raw data for each variab'!I$18)</f>
        <v>0.56999999999999995</v>
      </c>
      <c r="K9" s="1">
        <f>('Latest raw data for each variab'!J9-'Latest raw data for each variab'!J$18)/('Latest raw data for each variab'!J$17-'Latest raw data for each variab'!J$18)</f>
        <v>0.70646585251534999</v>
      </c>
      <c r="L9" s="1">
        <f>('Latest raw data for each variab'!K9-'Latest raw data for each variab'!K$18)/('Latest raw data for each variab'!K$17-'Latest raw data for each variab'!K$18)</f>
        <v>0.62329356208148567</v>
      </c>
      <c r="M9" s="2">
        <f t="shared" si="0"/>
        <v>0.64904909389993759</v>
      </c>
      <c r="N9" s="18" cm="1">
        <f t="array" ref="N9">RANK(M9:M9,M$2:M$13)</f>
        <v>2</v>
      </c>
      <c r="O9" s="1">
        <f>('Latest raw data for each variab'!M9-'Latest raw data for each variab'!M$18)/('Latest raw data for each variab'!M$17-'Latest raw data for each variab'!M$18)</f>
        <v>0.97400000000000009</v>
      </c>
      <c r="P9" s="1">
        <f>('Latest raw data for each variab'!N9-'Latest raw data for each variab'!N$18)/('Latest raw data for each variab'!N$17-'Latest raw data for each variab'!N$18)</f>
        <v>0.57747352072282909</v>
      </c>
      <c r="Q9" s="1">
        <f>('Latest raw data for each variab'!O9-'Latest raw data for each variab'!O$18)/('Latest raw data for each variab'!O$17-'Latest raw data for each variab'!O$18)</f>
        <v>0.154</v>
      </c>
      <c r="R9" s="2">
        <f t="shared" si="1"/>
        <v>0.77304205621684874</v>
      </c>
      <c r="S9" s="18" cm="1">
        <f t="array" ref="S9">RANK(R9:R9,R$2:R$13)</f>
        <v>6</v>
      </c>
      <c r="T9" s="1">
        <f>('Latest raw data for each variab'!U9-'Latest raw data for each variab'!U$18)/('Latest raw data for each variab'!U$17-'Latest raw data for each variab'!U$18)</f>
        <v>0.78054752597976629</v>
      </c>
      <c r="U9" s="1">
        <f>('Latest raw data for each variab'!V9-'Latest raw data for each variab'!V$18)/('Latest raw data for each variab'!V$17-'Latest raw data for each variab'!V$18)</f>
        <v>0.77673421109721275</v>
      </c>
      <c r="V9" s="2">
        <f t="shared" si="3"/>
        <v>0.77864086853848957</v>
      </c>
      <c r="W9" s="18" cm="1">
        <f t="array" ref="W9">RANK(V9:V9,V$2:V$13)</f>
        <v>2</v>
      </c>
      <c r="X9" s="22"/>
      <c r="Y9" s="24">
        <f>('Latest raw data for each variab'!AE9-'Latest raw data for each variab'!AE$18)/('Latest raw data for each variab'!$AE$17-'Latest raw data for each variab'!$AE$18)</f>
        <v>0.49506917418429142</v>
      </c>
      <c r="Z9" s="24">
        <f>('Latest raw data for each variab'!AG9-'Latest raw data for each variab'!AG$18)/('Latest raw data for each variab'!AG$17-'Latest raw data for each variab'!AG$18)</f>
        <v>0.17478745932222337</v>
      </c>
      <c r="AA9" s="24">
        <f>('Latest raw data for each variab'!AH9-'Latest raw data for each variab'!AH$18)/('Latest raw data for each variab'!AH$17-'Latest raw data for each variab'!AH$18)</f>
        <v>0.16363081298250698</v>
      </c>
      <c r="AB9" s="23">
        <f t="shared" si="4"/>
        <v>0.27782914882967391</v>
      </c>
      <c r="AC9" s="18" cm="1">
        <f t="array" ref="AC9">RANK(AB9:AB9,AB$2:AB$13)</f>
        <v>5</v>
      </c>
      <c r="AE9" s="1">
        <f>('Latest raw data for each variab'!AN9-'Latest raw data for each variab'!AN$18)/('Latest raw data for each variab'!AN$17-'Latest raw data for each variab'!AN$18)</f>
        <v>0.82943255229555524</v>
      </c>
      <c r="AF9" s="1">
        <f>('Latest raw data for each variab'!AO9-'Latest raw data for each variab'!AO$18)/('Latest raw data for each variab'!AO$17-'Latest raw data for each variab'!AO$18)</f>
        <v>0.60801570797831539</v>
      </c>
      <c r="AG9" s="23">
        <f t="shared" si="5"/>
        <v>0.67444076127348729</v>
      </c>
      <c r="AH9" s="26" cm="1">
        <f t="array" ref="AH9">RANK(AG9:AG9,AG$2:AG$13)</f>
        <v>2</v>
      </c>
      <c r="AJ9" s="5">
        <f t="shared" si="6"/>
        <v>0.69522732410699628</v>
      </c>
      <c r="AK9" s="18" cm="1">
        <f t="array" ref="AK9">RANK(AJ9:AJ9,AJ$2:AJ$13)</f>
        <v>3</v>
      </c>
      <c r="AL9" t="s">
        <v>8</v>
      </c>
    </row>
    <row r="10" spans="1:38" x14ac:dyDescent="0.35">
      <c r="A10" s="4" t="s">
        <v>9</v>
      </c>
      <c r="B10" s="1">
        <f>('Latest raw data for each variab'!B10-'Latest raw data for each variab'!B$18)/('Latest raw data for each variab'!B$17-'Latest raw data for each variab'!B$18)</f>
        <v>0.83</v>
      </c>
      <c r="C10" s="1">
        <f>('Latest raw data for each variab'!C10-'Latest raw data for each variab'!C$18)/('Latest raw data for each variab'!C$17-'Latest raw data for each variab'!C$18)</f>
        <v>0.63</v>
      </c>
      <c r="D10" s="1">
        <f>('Latest raw data for each variab'!D10-'Latest raw data for each variab'!D$18)/('Latest raw data for each variab'!D$17-'Latest raw data for each variab'!D$18)</f>
        <v>0.93299999999999994</v>
      </c>
      <c r="E10" s="2">
        <f t="shared" si="2"/>
        <v>0.87209999999999988</v>
      </c>
      <c r="F10" s="18" cm="1">
        <f t="array" ref="F10">RANK(E10:E10,E$2:E$13)</f>
        <v>4</v>
      </c>
      <c r="G10" s="1">
        <f>('Latest raw data for each variab'!F10-'Latest raw data for each variab'!F$18)/('Latest raw data for each variab'!F$17-'Latest raw data for each variab'!F$18)</f>
        <v>0.8458149779735683</v>
      </c>
      <c r="H10" s="1">
        <f>('Latest raw data for each variab'!G10-'Latest raw data for each variab'!G$18)/('Latest raw data for each variab'!G$17-'Latest raw data for each variab'!G$18)</f>
        <v>0.31239006968898014</v>
      </c>
      <c r="I10" s="1">
        <f>('Latest raw data for each variab'!H10-'Latest raw data for each variab'!H$18)/('Latest raw data for each variab'!H$17-'Latest raw data for each variab'!H$18)</f>
        <v>0.52</v>
      </c>
      <c r="J10" s="1">
        <f>('Latest raw data for each variab'!I10-'Latest raw data for each variab'!I$18)/('Latest raw data for each variab'!I$17-'Latest raw data for each variab'!I$18)</f>
        <v>0.4</v>
      </c>
      <c r="K10" s="1">
        <f>('Latest raw data for each variab'!J10-'Latest raw data for each variab'!J$18)/('Latest raw data for each variab'!J$17-'Latest raw data for each variab'!J$18)</f>
        <v>0.38521114908772436</v>
      </c>
      <c r="L10" s="1">
        <f>('Latest raw data for each variab'!K10-'Latest raw data for each variab'!K$18)/('Latest raw data for each variab'!K$17-'Latest raw data for each variab'!K$18)</f>
        <v>0.51242849290060677</v>
      </c>
      <c r="M10" s="2">
        <f t="shared" si="0"/>
        <v>0.48007016754520926</v>
      </c>
      <c r="N10" s="18" cm="1">
        <f t="array" ref="N10">RANK(M10:M10,M$2:M$13)</f>
        <v>7</v>
      </c>
      <c r="O10" s="1">
        <f>('Latest raw data for each variab'!M10-'Latest raw data for each variab'!M$18)/('Latest raw data for each variab'!M$17-'Latest raw data for each variab'!M$18)</f>
        <v>0.95</v>
      </c>
      <c r="P10" s="1">
        <f>('Latest raw data for each variab'!N10-'Latest raw data for each variab'!N$18)/('Latest raw data for each variab'!N$17-'Latest raw data for each variab'!N$18)</f>
        <v>0.49003580271364122</v>
      </c>
      <c r="Q10" s="1">
        <f>('Latest raw data for each variab'!O10-'Latest raw data for each variab'!O$18)/('Latest raw data for each variab'!O$17-'Latest raw data for each variab'!O$18)</f>
        <v>0.14849999999999999</v>
      </c>
      <c r="R10" s="2">
        <f t="shared" si="1"/>
        <v>0.73186074081409236</v>
      </c>
      <c r="S10" s="18" cm="1">
        <f t="array" ref="S10">RANK(R10:R10,R$2:R$13)</f>
        <v>11</v>
      </c>
      <c r="T10" s="1">
        <f>('Latest raw data for each variab'!U10-'Latest raw data for each variab'!U$18)/('Latest raw data for each variab'!U$17-'Latest raw data for each variab'!U$18)</f>
        <v>0.81278600761246089</v>
      </c>
      <c r="U10" s="1">
        <f>('Latest raw data for each variab'!V10-'Latest raw data for each variab'!V$18)/('Latest raw data for each variab'!V$17-'Latest raw data for each variab'!V$18)</f>
        <v>0.48016864992692132</v>
      </c>
      <c r="V10" s="2">
        <f t="shared" si="3"/>
        <v>0.64647732876969111</v>
      </c>
      <c r="W10" s="18" cm="1">
        <f t="array" ref="W10">RANK(V10:V10,V$2:V$13)</f>
        <v>9</v>
      </c>
      <c r="X10" s="22"/>
      <c r="Y10" s="24">
        <f>('Latest raw data for each variab'!AE10-'Latest raw data for each variab'!AE$18)/('Latest raw data for each variab'!$AE$17-'Latest raw data for each variab'!$AE$18)</f>
        <v>0.81460833884885808</v>
      </c>
      <c r="Z10" s="24">
        <f>('Latest raw data for each variab'!AG10-'Latest raw data for each variab'!AG$18)/('Latest raw data for each variab'!AG$17-'Latest raw data for each variab'!AG$18)</f>
        <v>6.9066905565417266E-2</v>
      </c>
      <c r="AA10" s="24">
        <f>('Latest raw data for each variab'!AH10-'Latest raw data for each variab'!AH$18)/('Latest raw data for each variab'!AH$17-'Latest raw data for each variab'!AH$18)</f>
        <v>8.5995644972089752E-2</v>
      </c>
      <c r="AB10" s="23">
        <f t="shared" si="4"/>
        <v>0.32322362979545499</v>
      </c>
      <c r="AC10" s="18" cm="1">
        <f t="array" ref="AC10">RANK(AB10:AB10,AB$2:AB$13)</f>
        <v>3</v>
      </c>
      <c r="AE10" s="1">
        <f>('Latest raw data for each variab'!AN10-'Latest raw data for each variab'!AN$18)/('Latest raw data for each variab'!AN$17-'Latest raw data for each variab'!AN$18)</f>
        <v>0.70279867988642963</v>
      </c>
      <c r="AF10" s="1">
        <f>('Latest raw data for each variab'!AO10-'Latest raw data for each variab'!AO$18)/('Latest raw data for each variab'!AO$17-'Latest raw data for each variab'!AO$18)</f>
        <v>0.50795122340982657</v>
      </c>
      <c r="AG10" s="23">
        <f t="shared" si="5"/>
        <v>0.56640546035280748</v>
      </c>
      <c r="AH10" s="26" cm="1">
        <f t="array" ref="AH10">RANK(AG10:AG10,AG$2:AG$13)</f>
        <v>6</v>
      </c>
      <c r="AJ10" s="5">
        <f t="shared" si="6"/>
        <v>0.64994935663036868</v>
      </c>
      <c r="AK10" s="18" cm="1">
        <f t="array" ref="AK10">RANK(AJ10:AJ10,AJ$2:AJ$13)</f>
        <v>6</v>
      </c>
      <c r="AL10" t="s">
        <v>9</v>
      </c>
    </row>
    <row r="11" spans="1:38" x14ac:dyDescent="0.35">
      <c r="A11" s="4" t="s">
        <v>10</v>
      </c>
      <c r="B11" s="1">
        <f>('Latest raw data for each variab'!B11-'Latest raw data for each variab'!B$18)/('Latest raw data for each variab'!B$17-'Latest raw data for each variab'!B$18)</f>
        <v>0.73</v>
      </c>
      <c r="C11" s="1">
        <f>('Latest raw data for each variab'!C11-'Latest raw data for each variab'!C$18)/('Latest raw data for each variab'!C$17-'Latest raw data for each variab'!C$18)</f>
        <v>0.53</v>
      </c>
      <c r="D11" s="1">
        <f>('Latest raw data for each variab'!D11-'Latest raw data for each variab'!D$18)/('Latest raw data for each variab'!D$17-'Latest raw data for each variab'!D$18)</f>
        <v>0.90200000000000002</v>
      </c>
      <c r="E11" s="2">
        <f t="shared" si="2"/>
        <v>0.82040000000000002</v>
      </c>
      <c r="F11" s="18" cm="1">
        <f t="array" ref="F11">RANK(E11:E11,E$2:E$13)</f>
        <v>12</v>
      </c>
      <c r="G11" s="1">
        <f>('Latest raw data for each variab'!F11-'Latest raw data for each variab'!F$18)/('Latest raw data for each variab'!F$17-'Latest raw data for each variab'!F$18)</f>
        <v>0.74008810572687234</v>
      </c>
      <c r="H11" s="1">
        <f>('Latest raw data for each variab'!G11-'Latest raw data for each variab'!G$18)/('Latest raw data for each variab'!G$17-'Latest raw data for each variab'!G$18)</f>
        <v>0.36219122614775151</v>
      </c>
      <c r="I11" s="1">
        <f>('Latest raw data for each variab'!H11-'Latest raw data for each variab'!H$18)/('Latest raw data for each variab'!H$17-'Latest raw data for each variab'!H$18)</f>
        <v>0.55000000000000004</v>
      </c>
      <c r="J11" s="1">
        <f>('Latest raw data for each variab'!I11-'Latest raw data for each variab'!I$18)/('Latest raw data for each variab'!I$17-'Latest raw data for each variab'!I$18)</f>
        <v>0.4</v>
      </c>
      <c r="K11" s="1">
        <f>('Latest raw data for each variab'!J11-'Latest raw data for each variab'!J$18)/('Latest raw data for each variab'!J$17-'Latest raw data for each variab'!J$18)</f>
        <v>0.22846024733822051</v>
      </c>
      <c r="L11" s="1">
        <f>('Latest raw data for each variab'!K11-'Latest raw data for each variab'!K$18)/('Latest raw data for each variab'!K$17-'Latest raw data for each variab'!K$18)</f>
        <v>0.34944509276097646</v>
      </c>
      <c r="M11" s="2">
        <f t="shared" si="0"/>
        <v>0.41290748574957736</v>
      </c>
      <c r="N11" s="18" cm="1">
        <f t="array" ref="N11">RANK(M11:M11,M$2:M$13)</f>
        <v>12</v>
      </c>
      <c r="O11" s="1">
        <f>('Latest raw data for each variab'!M11-'Latest raw data for each variab'!M$18)/('Latest raw data for each variab'!M$17-'Latest raw data for each variab'!M$18)</f>
        <v>0.95050000000000001</v>
      </c>
      <c r="P11" s="1">
        <f>('Latest raw data for each variab'!N11-'Latest raw data for each variab'!N$18)/('Latest raw data for each variab'!N$17-'Latest raw data for each variab'!N$18)</f>
        <v>0.38639577292262572</v>
      </c>
      <c r="Q11" s="1">
        <f>('Latest raw data for each variab'!O11-'Latest raw data for each variab'!O$18)/('Latest raw data for each variab'!O$17-'Latest raw data for each variab'!O$18)</f>
        <v>0.13</v>
      </c>
      <c r="R11" s="2">
        <f t="shared" si="1"/>
        <v>0.69921873187678774</v>
      </c>
      <c r="S11" s="18" cm="1">
        <f t="array" ref="S11">RANK(R11:R11,R$2:R$13)</f>
        <v>12</v>
      </c>
      <c r="T11" s="1">
        <f>('Latest raw data for each variab'!U11-'Latest raw data for each variab'!U$18)/('Latest raw data for each variab'!U$17-'Latest raw data for each variab'!U$18)</f>
        <v>0.86032030867883802</v>
      </c>
      <c r="U11" s="1">
        <f>('Latest raw data for each variab'!V11-'Latest raw data for each variab'!V$18)/('Latest raw data for each variab'!V$17-'Latest raw data for each variab'!V$18)</f>
        <v>0.2840646147973595</v>
      </c>
      <c r="V11" s="2">
        <f t="shared" si="3"/>
        <v>0.57219246173809879</v>
      </c>
      <c r="W11" s="18" cm="1">
        <f t="array" ref="W11">RANK(V11:V11,V$2:V$13)</f>
        <v>12</v>
      </c>
      <c r="X11" s="22"/>
      <c r="Y11" s="24">
        <f>('Latest raw data for each variab'!AE11-'Latest raw data for each variab'!AE$18)/('Latest raw data for each variab'!$AE$17-'Latest raw data for each variab'!$AE$18)</f>
        <v>0.58130146835719054</v>
      </c>
      <c r="Z11" s="24">
        <f>('Latest raw data for each variab'!AG11-'Latest raw data for each variab'!AG$18)/('Latest raw data for each variab'!AG$17-'Latest raw data for each variab'!AG$18)</f>
        <v>6.23786748630345E-2</v>
      </c>
      <c r="AA11" s="24">
        <f>('Latest raw data for each variab'!AH11-'Latest raw data for each variab'!AH$18)/('Latest raw data for each variab'!AH$17-'Latest raw data for each variab'!AH$18)</f>
        <v>2.7300624296438716E-2</v>
      </c>
      <c r="AB11" s="23">
        <f t="shared" si="4"/>
        <v>0.22366025583888791</v>
      </c>
      <c r="AC11" s="18" cm="1">
        <f t="array" ref="AC11">RANK(AB11:AB11,AB$2:AB$13)</f>
        <v>9</v>
      </c>
      <c r="AE11" s="1">
        <f>('Latest raw data for each variab'!AN11-'Latest raw data for each variab'!AN$18)/('Latest raw data for each variab'!AN$17-'Latest raw data for each variab'!AN$18)</f>
        <v>0.75747866104202166</v>
      </c>
      <c r="AF11" s="1">
        <f>('Latest raw data for each variab'!AO11-'Latest raw data for each variab'!AO$18)/('Latest raw data for each variab'!AO$17-'Latest raw data for each variab'!AO$18)</f>
        <v>0.35190112162525428</v>
      </c>
      <c r="AG11" s="23">
        <f t="shared" si="5"/>
        <v>0.47357438345028446</v>
      </c>
      <c r="AH11" s="26" cm="1">
        <f t="array" ref="AH11">RANK(AG11:AG11,AG$2:AG$13)</f>
        <v>12</v>
      </c>
      <c r="AJ11" s="5">
        <f t="shared" si="6"/>
        <v>0.58642503846571259</v>
      </c>
      <c r="AK11" s="18" cm="1">
        <f t="array" ref="AK11">RANK(AJ11:AJ11,AJ$2:AJ$13)</f>
        <v>12</v>
      </c>
      <c r="AL11" t="s">
        <v>10</v>
      </c>
    </row>
    <row r="12" spans="1:38" x14ac:dyDescent="0.35">
      <c r="A12" s="4" t="s">
        <v>11</v>
      </c>
      <c r="B12" s="1">
        <f>('Latest raw data for each variab'!B12-'Latest raw data for each variab'!B$18)/('Latest raw data for each variab'!B$17-'Latest raw data for each variab'!B$18)</f>
        <v>0.86</v>
      </c>
      <c r="C12" s="1">
        <f>('Latest raw data for each variab'!C12-'Latest raw data for each variab'!C$18)/('Latest raw data for each variab'!C$17-'Latest raw data for each variab'!C$18)</f>
        <v>0.65</v>
      </c>
      <c r="D12" s="1">
        <f>('Latest raw data for each variab'!D12-'Latest raw data for each variab'!D$18)/('Latest raw data for each variab'!D$17-'Latest raw data for each variab'!D$18)</f>
        <v>0.90900000000000003</v>
      </c>
      <c r="E12" s="2">
        <f t="shared" si="2"/>
        <v>0.86280000000000001</v>
      </c>
      <c r="F12" s="18" cm="1">
        <f t="array" ref="F12">RANK(E12:E12,E$2:E$13)</f>
        <v>5</v>
      </c>
      <c r="G12" s="1">
        <f>('Latest raw data for each variab'!F12-'Latest raw data for each variab'!F$18)/('Latest raw data for each variab'!F$17-'Latest raw data for each variab'!F$18)</f>
        <v>0.78414096916299569</v>
      </c>
      <c r="H12" s="1">
        <f>('Latest raw data for each variab'!G12-'Latest raw data for each variab'!G$18)/('Latest raw data for each variab'!G$17-'Latest raw data for each variab'!G$18)</f>
        <v>0.35899885520607822</v>
      </c>
      <c r="I12" s="1">
        <f>('Latest raw data for each variab'!H12-'Latest raw data for each variab'!H$18)/('Latest raw data for each variab'!H$17-'Latest raw data for each variab'!H$18)</f>
        <v>0.49</v>
      </c>
      <c r="J12" s="1">
        <f>('Latest raw data for each variab'!I12-'Latest raw data for each variab'!I$18)/('Latest raw data for each variab'!I$17-'Latest raw data for each variab'!I$18)</f>
        <v>0.44</v>
      </c>
      <c r="K12" s="1">
        <f>('Latest raw data for each variab'!J12-'Latest raw data for each variab'!J$18)/('Latest raw data for each variab'!J$17-'Latest raw data for each variab'!J$18)</f>
        <v>0.33946387774169595</v>
      </c>
      <c r="L12" s="1">
        <f>('Latest raw data for each variab'!K12-'Latest raw data for each variab'!K$18)/('Latest raw data for each variab'!K$17-'Latest raw data for each variab'!K$18)</f>
        <v>0.44228629527536539</v>
      </c>
      <c r="M12" s="2">
        <f t="shared" si="0"/>
        <v>0.46194625879368661</v>
      </c>
      <c r="N12" s="18" cm="1">
        <f t="array" ref="N12">RANK(M12:M12,M$2:M$13)</f>
        <v>10</v>
      </c>
      <c r="O12" s="1">
        <f>('Latest raw data for each variab'!M12-'Latest raw data for each variab'!M$18)/('Latest raw data for each variab'!M$17-'Latest raw data for each variab'!M$18)</f>
        <v>0.97499999999999998</v>
      </c>
      <c r="P12" s="1">
        <f>('Latest raw data for each variab'!N12-'Latest raw data for each variab'!N$18)/('Latest raw data for each variab'!N$17-'Latest raw data for each variab'!N$18)</f>
        <v>0.67262467267725157</v>
      </c>
      <c r="Q12" s="1">
        <f>('Latest raw data for each variab'!O12-'Latest raw data for each variab'!O$18)/('Latest raw data for each variab'!O$17-'Latest raw data for each variab'!O$18)</f>
        <v>0.27649999999999997</v>
      </c>
      <c r="R12" s="2">
        <f t="shared" si="1"/>
        <v>0.81443740180317536</v>
      </c>
      <c r="S12" s="18" cm="1">
        <f t="array" ref="S12">RANK(R12:R12,R$2:R$13)</f>
        <v>2</v>
      </c>
      <c r="T12" s="1">
        <f>('Latest raw data for each variab'!U12-'Latest raw data for each variab'!U$18)/('Latest raw data for each variab'!U$17-'Latest raw data for each variab'!U$18)</f>
        <v>0.82803251809652645</v>
      </c>
      <c r="U12" s="1">
        <f>('Latest raw data for each variab'!V12-'Latest raw data for each variab'!V$18)/('Latest raw data for each variab'!V$17-'Latest raw data for each variab'!V$18)</f>
        <v>0.60493104096424877</v>
      </c>
      <c r="V12" s="2">
        <f t="shared" si="3"/>
        <v>0.71648177953038761</v>
      </c>
      <c r="W12" s="18" cm="1">
        <f t="array" ref="W12">RANK(V12:V12,V$2:V$13)</f>
        <v>3</v>
      </c>
      <c r="X12" s="22"/>
      <c r="Y12" s="24">
        <f>('Latest raw data for each variab'!AE12-'Latest raw data for each variab'!AE$18)/('Latest raw data for each variab'!$AE$17-'Latest raw data for each variab'!$AE$18)</f>
        <v>0.58617735826329198</v>
      </c>
      <c r="Z12" s="24">
        <f>('Latest raw data for each variab'!AG12-'Latest raw data for each variab'!AG$18)/('Latest raw data for each variab'!AG$17-'Latest raw data for each variab'!AG$18)</f>
        <v>6.4593479835062251E-2</v>
      </c>
      <c r="AA12" s="24">
        <f>('Latest raw data for each variab'!AH12-'Latest raw data for each variab'!AH$18)/('Latest raw data for each variab'!AH$17-'Latest raw data for each variab'!AH$18)</f>
        <v>5.4725795043237845E-2</v>
      </c>
      <c r="AB12" s="23">
        <f t="shared" si="4"/>
        <v>0.23516554438053069</v>
      </c>
      <c r="AC12" s="18" cm="1">
        <f t="array" ref="AC12">RANK(AB12:AB12,AB$2:AB$13)</f>
        <v>7</v>
      </c>
      <c r="AE12" s="1">
        <f>('Latest raw data for each variab'!AN12-'Latest raw data for each variab'!AN$18)/('Latest raw data for each variab'!AN$17-'Latest raw data for each variab'!AN$18)</f>
        <v>0.95006347513956757</v>
      </c>
      <c r="AF12" s="1">
        <f>('Latest raw data for each variab'!AO12-'Latest raw data for each variab'!AO$18)/('Latest raw data for each variab'!AO$17-'Latest raw data for each variab'!AO$18)</f>
        <v>0.51311648291026546</v>
      </c>
      <c r="AG12" s="23">
        <f t="shared" si="5"/>
        <v>0.64420058057905605</v>
      </c>
      <c r="AH12" s="26" cm="1">
        <f t="array" ref="AH12">RANK(AG12:AG12,AG$2:AG$13)</f>
        <v>3</v>
      </c>
      <c r="AJ12" s="5">
        <f t="shared" si="6"/>
        <v>0.65825157102218734</v>
      </c>
      <c r="AK12" s="18" cm="1">
        <f t="array" ref="AK12">RANK(AJ12:AJ12,AJ$2:AJ$13)</f>
        <v>5</v>
      </c>
      <c r="AL12" t="s">
        <v>11</v>
      </c>
    </row>
    <row r="13" spans="1:38" x14ac:dyDescent="0.35">
      <c r="A13" s="4" t="s">
        <v>12</v>
      </c>
      <c r="B13" s="1">
        <f>('Latest raw data for each variab'!B13-'Latest raw data for each variab'!B$18)/('Latest raw data for each variab'!B$17-'Latest raw data for each variab'!B$18)</f>
        <v>0.84</v>
      </c>
      <c r="C13" s="1">
        <f>('Latest raw data for each variab'!C13-'Latest raw data for each variab'!C$18)/('Latest raw data for each variab'!C$17-'Latest raw data for each variab'!C$18)</f>
        <v>0.51</v>
      </c>
      <c r="D13" s="1">
        <f>('Latest raw data for each variab'!D13-'Latest raw data for each variab'!D$18)/('Latest raw data for each variab'!D$17-'Latest raw data for each variab'!D$18)</f>
        <v>0.90700000000000003</v>
      </c>
      <c r="E13" s="2">
        <f t="shared" si="2"/>
        <v>0.83740000000000003</v>
      </c>
      <c r="F13" s="18" cm="1">
        <f t="array" ref="F13">RANK(E13:E13,E$2:E$13)</f>
        <v>10</v>
      </c>
      <c r="G13" s="1">
        <f>('Latest raw data for each variab'!F13-'Latest raw data for each variab'!F$18)/('Latest raw data for each variab'!F$17-'Latest raw data for each variab'!F$18)</f>
        <v>0.76211453744493396</v>
      </c>
      <c r="H13" s="1">
        <f>('Latest raw data for each variab'!G13-'Latest raw data for each variab'!G$18)/('Latest raw data for each variab'!G$17-'Latest raw data for each variab'!G$18)</f>
        <v>0.36059286483996555</v>
      </c>
      <c r="I13" s="1">
        <f>('Latest raw data for each variab'!H13-'Latest raw data for each variab'!H$18)/('Latest raw data for each variab'!H$17-'Latest raw data for each variab'!H$18)</f>
        <v>0.56999999999999995</v>
      </c>
      <c r="J13" s="1">
        <f>('Latest raw data for each variab'!I13-'Latest raw data for each variab'!I$18)/('Latest raw data for each variab'!I$17-'Latest raw data for each variab'!I$18)</f>
        <v>0.42</v>
      </c>
      <c r="K13" s="1">
        <f>('Latest raw data for each variab'!J13-'Latest raw data for each variab'!J$18)/('Latest raw data for each variab'!J$17-'Latest raw data for each variab'!J$18)</f>
        <v>0.34681087128633975</v>
      </c>
      <c r="L13" s="1">
        <f>('Latest raw data for each variab'!K13-'Latest raw data for each variab'!K$18)/('Latest raw data for each variab'!K$17-'Latest raw data for each variab'!K$18)</f>
        <v>0.44419699258129308</v>
      </c>
      <c r="M13" s="2">
        <f t="shared" si="0"/>
        <v>0.46321092513151185</v>
      </c>
      <c r="N13" s="18" cm="1">
        <f t="array" ref="N13">RANK(M13:M13,M$2:M$13)</f>
        <v>8</v>
      </c>
      <c r="O13" s="1">
        <f>('Latest raw data for each variab'!M13-'Latest raw data for each variab'!M$18)/('Latest raw data for each variab'!M$17-'Latest raw data for each variab'!M$18)</f>
        <v>0.96750000000000003</v>
      </c>
      <c r="P13" s="1">
        <f>('Latest raw data for each variab'!N13-'Latest raw data for each variab'!N$18)/('Latest raw data for each variab'!N$17-'Latest raw data for each variab'!N$18)</f>
        <v>0.62123616657427716</v>
      </c>
      <c r="Q13" s="1">
        <f>('Latest raw data for each variab'!O13-'Latest raw data for each variab'!O$18)/('Latest raw data for each variab'!O$17-'Latest raw data for each variab'!O$18)</f>
        <v>0.1885</v>
      </c>
      <c r="R13" s="2">
        <f t="shared" si="1"/>
        <v>0.7857208499722832</v>
      </c>
      <c r="S13" s="18" cm="1">
        <f t="array" ref="S13">RANK(R13:R13,R$2:R$13)</f>
        <v>4</v>
      </c>
      <c r="T13" s="1">
        <f>('Latest raw data for each variab'!U13-'Latest raw data for each variab'!U$18)/('Latest raw data for each variab'!U$17-'Latest raw data for each variab'!U$18)</f>
        <v>0.88372665783068616</v>
      </c>
      <c r="U13" s="1">
        <f>('Latest raw data for each variab'!V13-'Latest raw data for each variab'!V$18)/('Latest raw data for each variab'!V$17-'Latest raw data for each variab'!V$18)</f>
        <v>0.34522595079502733</v>
      </c>
      <c r="V13" s="2">
        <f t="shared" si="3"/>
        <v>0.61447630431285671</v>
      </c>
      <c r="W13" s="18" cm="1">
        <f t="array" ref="W13">RANK(V13:V13,V$2:V$13)</f>
        <v>10</v>
      </c>
      <c r="X13" s="22"/>
      <c r="Y13" s="24">
        <f>('Latest raw data for each variab'!AE13-'Latest raw data for each variab'!AE$18)/('Latest raw data for each variab'!$AE$17-'Latest raw data for each variab'!$AE$18)</f>
        <v>0.5227255160848846</v>
      </c>
      <c r="Z13" s="24">
        <f>('Latest raw data for each variab'!AG13-'Latest raw data for each variab'!AG$18)/('Latest raw data for each variab'!AG$17-'Latest raw data for each variab'!AG$18)</f>
        <v>3.8253035405481021E-2</v>
      </c>
      <c r="AA13" s="24">
        <f>('Latest raw data for each variab'!AH13-'Latest raw data for each variab'!AH$18)/('Latest raw data for each variab'!AH$17-'Latest raw data for each variab'!AH$18)</f>
        <v>3.3662671156823296E-2</v>
      </c>
      <c r="AB13" s="23">
        <f t="shared" si="4"/>
        <v>0.19821374088239629</v>
      </c>
      <c r="AC13" s="18" cm="1">
        <f t="array" ref="AC13">RANK(AB13:AB13,AB$2:AB$13)</f>
        <v>11</v>
      </c>
      <c r="AE13" s="1">
        <f>('Latest raw data for each variab'!AN13-'Latest raw data for each variab'!AN$18)/('Latest raw data for each variab'!AN$17-'Latest raw data for each variab'!AN$18)</f>
        <v>0.46953661818948811</v>
      </c>
      <c r="AF13" s="1">
        <f>('Latest raw data for each variab'!AO13-'Latest raw data for each variab'!AO$18)/('Latest raw data for each variab'!AO$17-'Latest raw data for each variab'!AO$18)</f>
        <v>0.49437827822142016</v>
      </c>
      <c r="AG13" s="23">
        <f t="shared" si="5"/>
        <v>0.48692578021184052</v>
      </c>
      <c r="AH13" s="26" cm="1">
        <f t="array" ref="AH13">RANK(AG13:AG13,AG$2:AG$13)</f>
        <v>11</v>
      </c>
      <c r="AJ13" s="5">
        <f t="shared" si="6"/>
        <v>0.61722327154665846</v>
      </c>
      <c r="AK13" s="18" cm="1">
        <f t="array" ref="AK13">RANK(AJ13:AJ13,AJ$2:AJ$13)</f>
        <v>11</v>
      </c>
      <c r="AL13" t="s">
        <v>12</v>
      </c>
    </row>
    <row r="15" spans="1:38" x14ac:dyDescent="0.35">
      <c r="A15" t="s">
        <v>17</v>
      </c>
      <c r="B15" s="1">
        <v>0.15</v>
      </c>
      <c r="C15" s="1">
        <v>0.15</v>
      </c>
      <c r="D15" s="1">
        <v>0.7</v>
      </c>
      <c r="G15">
        <v>0.1</v>
      </c>
      <c r="H15">
        <v>0.1</v>
      </c>
      <c r="I15">
        <v>0.1</v>
      </c>
      <c r="J15">
        <v>0.3</v>
      </c>
      <c r="K15">
        <v>0.1</v>
      </c>
      <c r="L15">
        <f>1-SUM(G15:K15)</f>
        <v>0.29999999999999993</v>
      </c>
      <c r="O15">
        <v>0.6</v>
      </c>
      <c r="P15">
        <v>0.3</v>
      </c>
      <c r="Q15">
        <v>0.1</v>
      </c>
      <c r="T15">
        <v>0.5</v>
      </c>
      <c r="U15">
        <f>1-T15</f>
        <v>0.5</v>
      </c>
      <c r="Y15" s="36">
        <v>0.33333333333333331</v>
      </c>
      <c r="Z15" s="36">
        <v>0.33333333333333331</v>
      </c>
      <c r="AA15" s="36">
        <f>1-Y15-Z15</f>
        <v>0.33333333333333343</v>
      </c>
      <c r="AE15">
        <v>0.3</v>
      </c>
      <c r="AF15">
        <f>1-AE15</f>
        <v>0.7</v>
      </c>
    </row>
    <row r="16" spans="1:38" x14ac:dyDescent="0.35">
      <c r="A16" t="s">
        <v>18</v>
      </c>
      <c r="E16">
        <v>0.3</v>
      </c>
      <c r="M16">
        <v>0.1</v>
      </c>
      <c r="R16">
        <v>0.2</v>
      </c>
      <c r="V16">
        <v>0.2</v>
      </c>
      <c r="AB16">
        <v>0.2</v>
      </c>
      <c r="AG16">
        <f>1-SUM(E16:AF16)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560C-305C-4876-B653-3DC64F0FC207}">
  <dimension ref="A1:AO22"/>
  <sheetViews>
    <sheetView workbookViewId="0">
      <pane xSplit="1" topLeftCell="B1" activePane="topRight" state="frozen"/>
      <selection pane="topRight" activeCell="H24" sqref="H24:H26"/>
    </sheetView>
  </sheetViews>
  <sheetFormatPr defaultColWidth="8.6328125" defaultRowHeight="13" x14ac:dyDescent="0.3"/>
  <cols>
    <col min="1" max="1" width="21.1796875" style="7" bestFit="1" customWidth="1"/>
    <col min="2" max="2" width="8.36328125" style="7" bestFit="1" customWidth="1"/>
    <col min="3" max="3" width="10.6328125" style="7" bestFit="1" customWidth="1"/>
    <col min="4" max="4" width="10.36328125" style="16" bestFit="1" customWidth="1"/>
    <col min="5" max="5" width="8.6328125" style="7"/>
    <col min="6" max="6" width="7.6328125" style="7" bestFit="1" customWidth="1"/>
    <col min="7" max="7" width="16" style="7" bestFit="1" customWidth="1"/>
    <col min="8" max="8" width="30.36328125" style="7" bestFit="1" customWidth="1"/>
    <col min="9" max="9" width="49.1796875" style="7" bestFit="1" customWidth="1"/>
    <col min="10" max="10" width="29.6328125" style="7" bestFit="1" customWidth="1"/>
    <col min="11" max="11" width="41.36328125" style="7" customWidth="1"/>
    <col min="12" max="12" width="8.6328125" style="7"/>
    <col min="13" max="13" width="14.6328125" style="7" bestFit="1" customWidth="1"/>
    <col min="14" max="14" width="14.1796875" style="7" bestFit="1" customWidth="1"/>
    <col min="15" max="15" width="13.36328125" style="7" bestFit="1" customWidth="1"/>
    <col min="16" max="16" width="8.6328125" style="7"/>
    <col min="17" max="17" width="21.36328125" style="7" bestFit="1" customWidth="1"/>
    <col min="18" max="18" width="33.453125" style="7" customWidth="1"/>
    <col min="19" max="19" width="12.1796875" style="7" bestFit="1" customWidth="1"/>
    <col min="20" max="20" width="22" style="7" bestFit="1" customWidth="1"/>
    <col min="21" max="21" width="44.1796875" style="7" bestFit="1" customWidth="1"/>
    <col min="22" max="22" width="56.6328125" style="7" bestFit="1" customWidth="1"/>
    <col min="23" max="23" width="8.6328125" style="7"/>
    <col min="24" max="24" width="12.1796875" style="7" bestFit="1" customWidth="1"/>
    <col min="25" max="25" width="25" style="7" bestFit="1" customWidth="1"/>
    <col min="26" max="26" width="12.1796875" style="7" bestFit="1" customWidth="1"/>
    <col min="27" max="27" width="17.81640625" style="7" bestFit="1" customWidth="1"/>
    <col min="28" max="28" width="12.36328125" style="7" bestFit="1" customWidth="1"/>
    <col min="29" max="29" width="21.36328125" style="7" bestFit="1" customWidth="1"/>
    <col min="30" max="30" width="51.1796875" style="7" bestFit="1" customWidth="1"/>
    <col min="31" max="31" width="60.1796875" style="7" customWidth="1"/>
    <col min="32" max="32" width="35" style="7" bestFit="1" customWidth="1"/>
    <col min="33" max="33" width="34.453125" style="7" bestFit="1" customWidth="1"/>
    <col min="34" max="34" width="25.453125" style="7" bestFit="1" customWidth="1"/>
    <col min="35" max="35" width="29.6328125" style="7" bestFit="1" customWidth="1"/>
    <col min="36" max="36" width="8.6328125" style="7"/>
    <col min="37" max="37" width="22" style="7" bestFit="1" customWidth="1"/>
    <col min="38" max="38" width="11.36328125" style="7" bestFit="1" customWidth="1"/>
    <col min="39" max="39" width="12.81640625" style="7" bestFit="1" customWidth="1"/>
    <col min="40" max="40" width="34.36328125" style="7" bestFit="1" customWidth="1"/>
    <col min="41" max="41" width="35.81640625" style="7" bestFit="1" customWidth="1"/>
    <col min="42" max="16384" width="8.6328125" style="7"/>
  </cols>
  <sheetData>
    <row r="1" spans="1:41" x14ac:dyDescent="0.3">
      <c r="A1" s="47" t="s">
        <v>0</v>
      </c>
      <c r="B1" s="8" t="s">
        <v>13</v>
      </c>
      <c r="C1" s="8" t="s">
        <v>34</v>
      </c>
      <c r="D1" s="8" t="s">
        <v>29</v>
      </c>
      <c r="F1" s="9" t="s">
        <v>75</v>
      </c>
      <c r="G1" s="9" t="s">
        <v>37</v>
      </c>
      <c r="H1" s="9" t="s">
        <v>19</v>
      </c>
      <c r="I1" s="9" t="s">
        <v>20</v>
      </c>
      <c r="J1" s="9" t="s">
        <v>21</v>
      </c>
      <c r="K1" s="9" t="s">
        <v>22</v>
      </c>
      <c r="M1" s="10" t="s">
        <v>40</v>
      </c>
      <c r="N1" s="8" t="s">
        <v>41</v>
      </c>
      <c r="O1" s="11" t="s">
        <v>42</v>
      </c>
      <c r="Q1" s="12" t="s">
        <v>23</v>
      </c>
      <c r="R1" s="12" t="s">
        <v>24</v>
      </c>
      <c r="S1" s="7" t="s">
        <v>57</v>
      </c>
      <c r="T1" s="7" t="s">
        <v>72</v>
      </c>
      <c r="U1" s="12" t="s">
        <v>73</v>
      </c>
      <c r="V1" s="12" t="s">
        <v>38</v>
      </c>
      <c r="X1" s="27" t="s">
        <v>43</v>
      </c>
      <c r="Y1" s="27" t="s">
        <v>62</v>
      </c>
      <c r="Z1" s="27" t="s">
        <v>44</v>
      </c>
      <c r="AA1" s="27" t="s">
        <v>61</v>
      </c>
      <c r="AB1" s="27" t="s">
        <v>59</v>
      </c>
      <c r="AC1" s="27" t="s">
        <v>74</v>
      </c>
      <c r="AD1" s="27" t="s">
        <v>65</v>
      </c>
      <c r="AE1" s="27" t="s">
        <v>64</v>
      </c>
      <c r="AF1" s="27" t="s">
        <v>69</v>
      </c>
      <c r="AG1" s="27" t="s">
        <v>68</v>
      </c>
      <c r="AH1" s="27" t="s">
        <v>70</v>
      </c>
      <c r="AI1" s="27" t="s">
        <v>71</v>
      </c>
      <c r="AK1" s="7" t="s">
        <v>72</v>
      </c>
      <c r="AL1" s="7" t="s">
        <v>51</v>
      </c>
      <c r="AM1" s="7" t="s">
        <v>52</v>
      </c>
      <c r="AN1" s="29" t="s">
        <v>53</v>
      </c>
      <c r="AO1" s="29" t="s">
        <v>54</v>
      </c>
    </row>
    <row r="2" spans="1:41" x14ac:dyDescent="0.3">
      <c r="A2" s="47" t="s">
        <v>1</v>
      </c>
      <c r="B2" s="8">
        <v>77</v>
      </c>
      <c r="C2" s="8">
        <v>61</v>
      </c>
      <c r="D2" s="14">
        <v>0.91299999999999992</v>
      </c>
      <c r="F2" s="9">
        <v>16.7</v>
      </c>
      <c r="G2" s="19">
        <v>6.8780154891546236E-2</v>
      </c>
      <c r="H2" s="9">
        <v>60</v>
      </c>
      <c r="I2" s="9">
        <v>44</v>
      </c>
      <c r="J2" s="20">
        <v>2.2876423882574617E-2</v>
      </c>
      <c r="K2" s="20">
        <v>0.12384663763938267</v>
      </c>
      <c r="M2" s="13">
        <v>0.97599999999999998</v>
      </c>
      <c r="N2" s="14">
        <v>0.60421744031916269</v>
      </c>
      <c r="O2" s="15">
        <v>9.2499999999999999E-2</v>
      </c>
      <c r="Q2" s="42">
        <v>2416.1000000000004</v>
      </c>
      <c r="R2" s="45">
        <v>2209000000</v>
      </c>
      <c r="S2" s="46">
        <v>123166.91</v>
      </c>
      <c r="T2" s="7">
        <v>3711708</v>
      </c>
      <c r="U2" s="12">
        <f>Q2/T2</f>
        <v>6.5094021404701029E-4</v>
      </c>
      <c r="V2" s="31">
        <f>R2/T2/1000</f>
        <v>0.5951437990272942</v>
      </c>
      <c r="X2" s="44">
        <v>736653540</v>
      </c>
      <c r="Y2" s="44">
        <v>1419900879</v>
      </c>
      <c r="Z2" s="44">
        <v>267684262</v>
      </c>
      <c r="AA2" s="44">
        <v>1922121562</v>
      </c>
      <c r="AB2" s="44">
        <v>663727826</v>
      </c>
      <c r="AC2" s="27">
        <v>3839614</v>
      </c>
      <c r="AD2" s="44">
        <f>SUM(X2:AB2)</f>
        <v>5010088069</v>
      </c>
      <c r="AE2" s="28">
        <f>SUM(X2:AC2)*4/AC2</f>
        <v>5223.3663936010234</v>
      </c>
      <c r="AF2" s="28">
        <v>1</v>
      </c>
      <c r="AG2" s="28">
        <f>10000000*(AF2/AC2)</f>
        <v>2.6044284659864245</v>
      </c>
      <c r="AH2" s="28">
        <f>1000000*AI2/AC2</f>
        <v>30.73225589863981</v>
      </c>
      <c r="AI2" s="27">
        <v>118</v>
      </c>
      <c r="AK2" s="7">
        <v>3795083</v>
      </c>
      <c r="AL2" s="7">
        <v>12304</v>
      </c>
      <c r="AM2" s="7">
        <v>12656</v>
      </c>
      <c r="AN2" s="29">
        <f>AL2/AK2</f>
        <v>3.2420898304463962E-3</v>
      </c>
      <c r="AO2" s="29">
        <f>AM2/AK2</f>
        <v>3.3348414250755519E-3</v>
      </c>
    </row>
    <row r="3" spans="1:41" x14ac:dyDescent="0.3">
      <c r="A3" s="47" t="s">
        <v>2</v>
      </c>
      <c r="B3" s="8">
        <v>87</v>
      </c>
      <c r="C3" s="8">
        <v>67</v>
      </c>
      <c r="D3" s="14">
        <v>0.92200000000000004</v>
      </c>
      <c r="F3" s="9">
        <v>17.100000000000001</v>
      </c>
      <c r="G3" s="19">
        <v>5.0480328970260939E-2</v>
      </c>
      <c r="H3" s="9">
        <v>57</v>
      </c>
      <c r="I3" s="9">
        <v>57</v>
      </c>
      <c r="J3" s="20">
        <v>3.5815870050991586E-2</v>
      </c>
      <c r="K3" s="20">
        <v>0.15729106811682605</v>
      </c>
      <c r="M3" s="13">
        <v>0.96099999999999997</v>
      </c>
      <c r="N3" s="14">
        <v>0.54888731304182148</v>
      </c>
      <c r="O3" s="15">
        <v>7.0499999999999993E-2</v>
      </c>
      <c r="Q3" s="42">
        <v>3165.6</v>
      </c>
      <c r="R3" s="45">
        <v>6598000000</v>
      </c>
      <c r="S3" s="46">
        <v>186027.07</v>
      </c>
      <c r="T3" s="7">
        <v>4891029</v>
      </c>
      <c r="U3" s="12">
        <f t="shared" ref="U3:U13" si="0">Q3/T3</f>
        <v>6.4722576782922368E-4</v>
      </c>
      <c r="V3" s="31">
        <f>R3/T3/1000</f>
        <v>1.3490003841727376</v>
      </c>
      <c r="X3" s="44">
        <v>691982525</v>
      </c>
      <c r="Y3" s="44">
        <v>1557877982</v>
      </c>
      <c r="Z3" s="44">
        <v>319719620</v>
      </c>
      <c r="AA3" s="44">
        <v>1454647986</v>
      </c>
      <c r="AB3" s="44">
        <v>1597086171</v>
      </c>
      <c r="AC3" s="27">
        <v>5011996</v>
      </c>
      <c r="AD3" s="44">
        <f t="shared" ref="AD3:AD13" si="1">SUM(X3:AB3)</f>
        <v>5621314284</v>
      </c>
      <c r="AE3" s="28">
        <f t="shared" ref="AE3:AE13" si="2">SUM(X3:AC3)*4/AC3</f>
        <v>4490.2879252098364</v>
      </c>
      <c r="AF3" s="28">
        <v>11</v>
      </c>
      <c r="AG3" s="28">
        <f t="shared" ref="AG3:AG12" si="3">10000000*(AF3/AC3)</f>
        <v>21.947343932437295</v>
      </c>
      <c r="AH3" s="28">
        <f t="shared" ref="AH3:AH13" si="4">1000000*AI3/AC3</f>
        <v>165.20364341870985</v>
      </c>
      <c r="AI3" s="27">
        <v>828</v>
      </c>
      <c r="AK3" s="7">
        <v>4946920</v>
      </c>
      <c r="AL3" s="7">
        <v>14888</v>
      </c>
      <c r="AM3" s="7">
        <v>17254</v>
      </c>
      <c r="AN3" s="29">
        <f>AL3/AK3</f>
        <v>3.0095493761775004E-3</v>
      </c>
      <c r="AO3" s="29">
        <f t="shared" ref="AO3:AO13" si="5">AM3/AK3</f>
        <v>3.4878267689794863E-3</v>
      </c>
    </row>
    <row r="4" spans="1:41" x14ac:dyDescent="0.3">
      <c r="A4" s="47" t="s">
        <v>3</v>
      </c>
      <c r="B4" s="8">
        <v>89</v>
      </c>
      <c r="C4" s="8">
        <v>76</v>
      </c>
      <c r="D4" s="14">
        <v>0.94900000000000007</v>
      </c>
      <c r="F4" s="9">
        <v>19</v>
      </c>
      <c r="G4" s="19">
        <v>0.17021563936044964</v>
      </c>
      <c r="H4" s="9">
        <v>64</v>
      </c>
      <c r="I4" s="9">
        <v>57</v>
      </c>
      <c r="J4" s="20">
        <v>8.3511980638071776E-2</v>
      </c>
      <c r="K4" s="20">
        <v>0.28625210414567687</v>
      </c>
      <c r="M4" s="13">
        <v>0.97450000000000003</v>
      </c>
      <c r="N4" s="14">
        <v>0.79261367163032981</v>
      </c>
      <c r="O4" s="15">
        <v>0.159</v>
      </c>
      <c r="Q4" s="42">
        <v>5095.8999999999996</v>
      </c>
      <c r="R4" s="45">
        <v>5886000000</v>
      </c>
      <c r="S4" s="46">
        <v>508954.34</v>
      </c>
      <c r="T4" s="7">
        <v>9637054</v>
      </c>
      <c r="U4" s="12">
        <f t="shared" si="0"/>
        <v>5.2878192858522941E-4</v>
      </c>
      <c r="V4" s="31">
        <f t="shared" ref="V4:V13" si="6">R4/T4/1000</f>
        <v>0.61076756444448688</v>
      </c>
      <c r="X4" s="44">
        <v>1324974444</v>
      </c>
      <c r="Y4" s="44">
        <v>6066016490</v>
      </c>
      <c r="Z4" s="44">
        <v>2096864188</v>
      </c>
      <c r="AA4" s="44">
        <v>5006521276</v>
      </c>
      <c r="AB4" s="44">
        <v>3528251864</v>
      </c>
      <c r="AC4" s="27">
        <v>9966502</v>
      </c>
      <c r="AD4" s="44">
        <f t="shared" si="1"/>
        <v>18022628262</v>
      </c>
      <c r="AE4" s="28">
        <f t="shared" si="2"/>
        <v>7237.2813506684688</v>
      </c>
      <c r="AF4" s="28">
        <v>66</v>
      </c>
      <c r="AG4" s="28">
        <f t="shared" si="3"/>
        <v>66.221829885751291</v>
      </c>
      <c r="AH4" s="28">
        <f t="shared" si="4"/>
        <v>1414.7390930137776</v>
      </c>
      <c r="AI4" s="27">
        <v>14100</v>
      </c>
      <c r="AK4" s="7">
        <v>9796264</v>
      </c>
      <c r="AL4" s="7">
        <v>24570</v>
      </c>
      <c r="AM4" s="7">
        <v>31066</v>
      </c>
      <c r="AN4" s="29">
        <f t="shared" ref="AN4:AN13" si="7">AL4/AK4</f>
        <v>2.5080990059067414E-3</v>
      </c>
      <c r="AO4" s="29">
        <f t="shared" si="5"/>
        <v>3.1712089425111451E-3</v>
      </c>
    </row>
    <row r="5" spans="1:41" x14ac:dyDescent="0.3">
      <c r="A5" s="47" t="s">
        <v>4</v>
      </c>
      <c r="B5" s="8">
        <v>85</v>
      </c>
      <c r="C5" s="8">
        <v>62</v>
      </c>
      <c r="D5" s="14">
        <v>0.8859999999999999</v>
      </c>
      <c r="F5" s="9">
        <v>15.9</v>
      </c>
      <c r="G5" s="19">
        <v>6.6903656413232732E-2</v>
      </c>
      <c r="H5" s="9">
        <v>58</v>
      </c>
      <c r="I5" s="9">
        <v>42</v>
      </c>
      <c r="J5" s="20">
        <v>2.7755871275774162E-2</v>
      </c>
      <c r="K5" s="20">
        <v>0.11166033646510007</v>
      </c>
      <c r="M5" s="13">
        <v>0.97599999999999998</v>
      </c>
      <c r="N5" s="14">
        <v>0.58150385554812301</v>
      </c>
      <c r="O5" s="15">
        <v>0.04</v>
      </c>
      <c r="Q5" s="42">
        <v>1346.5</v>
      </c>
      <c r="R5" s="45">
        <v>780000000</v>
      </c>
      <c r="S5" s="46">
        <v>61750.17</v>
      </c>
      <c r="T5" s="7">
        <v>1722659</v>
      </c>
      <c r="U5" s="12">
        <f>Q5/T5</f>
        <v>7.8164047556713201E-4</v>
      </c>
      <c r="V5" s="31">
        <f t="shared" si="6"/>
        <v>0.45278839282759964</v>
      </c>
      <c r="X5" s="44">
        <v>263072995</v>
      </c>
      <c r="Y5" s="44">
        <v>512322354</v>
      </c>
      <c r="Z5" s="44">
        <v>208802801</v>
      </c>
      <c r="AA5" s="44">
        <v>1128638100</v>
      </c>
      <c r="AB5" s="44">
        <v>531641811</v>
      </c>
      <c r="AC5" s="27">
        <v>1701624</v>
      </c>
      <c r="AD5" s="44">
        <f t="shared" si="1"/>
        <v>2644478061</v>
      </c>
      <c r="AE5" s="28">
        <f t="shared" si="2"/>
        <v>6220.3628651217896</v>
      </c>
      <c r="AF5" s="28">
        <v>1</v>
      </c>
      <c r="AG5" s="28">
        <f t="shared" si="3"/>
        <v>5.8767389270485131</v>
      </c>
      <c r="AH5" s="28">
        <f t="shared" si="4"/>
        <v>54.712439410821659</v>
      </c>
      <c r="AI5" s="27">
        <v>93.1</v>
      </c>
      <c r="AK5" s="7">
        <v>1720862</v>
      </c>
      <c r="AL5" s="7">
        <v>5372</v>
      </c>
      <c r="AM5" s="7">
        <v>4295</v>
      </c>
      <c r="AN5" s="29">
        <f t="shared" si="7"/>
        <v>3.1216913384106339E-3</v>
      </c>
      <c r="AO5" s="29">
        <f t="shared" si="5"/>
        <v>2.4958422000137142E-3</v>
      </c>
    </row>
    <row r="6" spans="1:41" x14ac:dyDescent="0.3">
      <c r="A6" s="47" t="s">
        <v>5</v>
      </c>
      <c r="B6" s="8">
        <v>83</v>
      </c>
      <c r="C6" s="8">
        <v>62</v>
      </c>
      <c r="D6" s="14">
        <v>0.91</v>
      </c>
      <c r="F6" s="9">
        <v>15.9</v>
      </c>
      <c r="G6" s="19">
        <v>7.1160977052339355E-2</v>
      </c>
      <c r="H6" s="9">
        <v>65</v>
      </c>
      <c r="I6" s="9">
        <v>42</v>
      </c>
      <c r="J6" s="20">
        <v>2.8337133585716091E-2</v>
      </c>
      <c r="K6" s="20">
        <v>0.14715718153241616</v>
      </c>
      <c r="M6" s="13">
        <v>0.96900000000000008</v>
      </c>
      <c r="N6" s="14">
        <v>0.63971448003582621</v>
      </c>
      <c r="O6" s="15">
        <v>0.17149999999999999</v>
      </c>
      <c r="Q6" s="42">
        <v>3717.2000000000003</v>
      </c>
      <c r="R6" s="45">
        <v>2950000000</v>
      </c>
      <c r="S6" s="46">
        <v>207031.7</v>
      </c>
      <c r="T6" s="7">
        <v>5524149</v>
      </c>
      <c r="U6" s="12">
        <f t="shared" si="0"/>
        <v>6.7290002496312102E-4</v>
      </c>
      <c r="V6" s="31">
        <f t="shared" si="6"/>
        <v>0.53401890499333027</v>
      </c>
      <c r="X6" s="44">
        <v>931521120</v>
      </c>
      <c r="Y6" s="44">
        <v>2869407268</v>
      </c>
      <c r="Z6" s="44">
        <v>731820103</v>
      </c>
      <c r="AA6" s="44">
        <v>2299153523</v>
      </c>
      <c r="AB6" s="44">
        <v>1054955293</v>
      </c>
      <c r="AC6" s="27">
        <v>5552192</v>
      </c>
      <c r="AD6" s="44">
        <f t="shared" si="1"/>
        <v>7886857307</v>
      </c>
      <c r="AE6" s="28">
        <f t="shared" si="2"/>
        <v>5685.9773574112714</v>
      </c>
      <c r="AF6" s="28">
        <v>4</v>
      </c>
      <c r="AG6" s="28">
        <f t="shared" si="3"/>
        <v>7.2043618088135277</v>
      </c>
      <c r="AH6" s="28">
        <f t="shared" si="4"/>
        <v>162.45835878874504</v>
      </c>
      <c r="AI6" s="27">
        <v>902</v>
      </c>
      <c r="AK6" s="7">
        <v>5553597</v>
      </c>
      <c r="AL6" s="7">
        <v>13049</v>
      </c>
      <c r="AM6" s="7">
        <v>16502</v>
      </c>
      <c r="AN6" s="29">
        <f t="shared" si="7"/>
        <v>2.3496483450275562E-3</v>
      </c>
      <c r="AO6" s="29">
        <f t="shared" si="5"/>
        <v>2.9714075400141568E-3</v>
      </c>
    </row>
    <row r="7" spans="1:41" x14ac:dyDescent="0.3">
      <c r="A7" s="47" t="s">
        <v>6</v>
      </c>
      <c r="B7" s="8">
        <v>85</v>
      </c>
      <c r="C7" s="8">
        <v>58</v>
      </c>
      <c r="D7" s="14">
        <v>0.88</v>
      </c>
      <c r="F7" s="9">
        <v>22.7</v>
      </c>
      <c r="G7" s="19">
        <v>0.17143398113746783</v>
      </c>
      <c r="H7" s="9">
        <v>53</v>
      </c>
      <c r="I7" s="9">
        <v>39</v>
      </c>
      <c r="J7" s="20">
        <v>2.8597801903192676E-2</v>
      </c>
      <c r="K7" s="20">
        <v>0.10048409672312898</v>
      </c>
      <c r="M7" s="13">
        <v>0.89049999999999996</v>
      </c>
      <c r="N7" s="14">
        <v>0.621218791816467</v>
      </c>
      <c r="O7" s="15">
        <v>0.42799999999999999</v>
      </c>
      <c r="Q7" s="42">
        <v>964.3</v>
      </c>
      <c r="R7" s="45">
        <v>715000000</v>
      </c>
      <c r="S7" s="46">
        <v>47700.37</v>
      </c>
      <c r="T7" s="7">
        <v>1401809</v>
      </c>
      <c r="U7" s="12">
        <f t="shared" si="0"/>
        <v>6.8789685328029702E-4</v>
      </c>
      <c r="V7" s="31">
        <f t="shared" si="6"/>
        <v>0.51005522150307214</v>
      </c>
      <c r="X7" s="44">
        <v>183979736</v>
      </c>
      <c r="Y7" s="44">
        <v>1146588229</v>
      </c>
      <c r="Z7" s="44">
        <v>123786678</v>
      </c>
      <c r="AA7" s="44">
        <v>2397169625.1899986</v>
      </c>
      <c r="AB7" s="44">
        <v>211674980.75000006</v>
      </c>
      <c r="AC7" s="27">
        <v>1455219</v>
      </c>
      <c r="AD7" s="44">
        <f t="shared" si="1"/>
        <v>4063199248.9399986</v>
      </c>
      <c r="AE7" s="28">
        <f t="shared" si="2"/>
        <v>11172.626162632561</v>
      </c>
      <c r="AF7" s="28">
        <v>1</v>
      </c>
      <c r="AG7" s="28">
        <f t="shared" si="3"/>
        <v>6.8718179188149691</v>
      </c>
      <c r="AH7" s="28">
        <f t="shared" si="4"/>
        <v>25.838035374744283</v>
      </c>
      <c r="AI7" s="27">
        <v>37.6</v>
      </c>
      <c r="AK7" s="7">
        <v>1432114</v>
      </c>
      <c r="AL7" s="7">
        <v>3757</v>
      </c>
      <c r="AM7" s="7">
        <v>8938</v>
      </c>
      <c r="AN7" s="29">
        <f t="shared" si="7"/>
        <v>2.6233945063032691E-3</v>
      </c>
      <c r="AO7" s="29">
        <f t="shared" si="5"/>
        <v>6.241123262533569E-3</v>
      </c>
    </row>
    <row r="8" spans="1:41" x14ac:dyDescent="0.3">
      <c r="A8" s="47" t="s">
        <v>7</v>
      </c>
      <c r="B8" s="8">
        <v>77</v>
      </c>
      <c r="C8" s="8">
        <v>56</v>
      </c>
      <c r="D8" s="14">
        <v>0.91299999999999992</v>
      </c>
      <c r="F8" s="9">
        <v>16.5</v>
      </c>
      <c r="G8" s="19">
        <v>8.6335346151808892E-2</v>
      </c>
      <c r="H8" s="9">
        <v>56</v>
      </c>
      <c r="I8" s="9">
        <v>39</v>
      </c>
      <c r="J8" s="20">
        <v>3.3251585796539133E-2</v>
      </c>
      <c r="K8" s="20">
        <v>0.14553642187617574</v>
      </c>
      <c r="M8" s="13">
        <v>0.9415</v>
      </c>
      <c r="N8" s="14">
        <v>0.52953092008159619</v>
      </c>
      <c r="O8" s="15">
        <v>0.10099999999999999</v>
      </c>
      <c r="Q8" s="42">
        <v>2862.9</v>
      </c>
      <c r="R8" s="45">
        <v>2706000000</v>
      </c>
      <c r="S8" s="46">
        <v>160643.6</v>
      </c>
      <c r="T8" s="7">
        <v>4307233</v>
      </c>
      <c r="U8" s="12">
        <f t="shared" si="0"/>
        <v>6.6467265643627821E-4</v>
      </c>
      <c r="V8" s="31">
        <f t="shared" si="6"/>
        <v>0.62824555811120497</v>
      </c>
      <c r="X8" s="44">
        <v>569485092</v>
      </c>
      <c r="Y8" s="44">
        <v>2454479667</v>
      </c>
      <c r="Z8" s="44">
        <v>440790427</v>
      </c>
      <c r="AA8" s="44">
        <v>2516758617</v>
      </c>
      <c r="AB8" s="44">
        <v>390300018</v>
      </c>
      <c r="AC8" s="27">
        <v>4474985</v>
      </c>
      <c r="AD8" s="44">
        <f t="shared" si="1"/>
        <v>6371813821</v>
      </c>
      <c r="AE8" s="28">
        <f t="shared" si="2"/>
        <v>5699.495132162454</v>
      </c>
      <c r="AF8" s="28">
        <v>3</v>
      </c>
      <c r="AG8" s="28">
        <f t="shared" si="3"/>
        <v>6.7039330858092265</v>
      </c>
      <c r="AH8" s="28">
        <f t="shared" si="4"/>
        <v>77.31869492299974</v>
      </c>
      <c r="AI8" s="27">
        <v>346</v>
      </c>
      <c r="AK8" s="7">
        <v>4411885</v>
      </c>
      <c r="AL8" s="7">
        <v>17108</v>
      </c>
      <c r="AM8" s="7">
        <v>9219</v>
      </c>
      <c r="AN8" s="29">
        <f t="shared" si="7"/>
        <v>3.8777076011727416E-3</v>
      </c>
      <c r="AO8" s="29">
        <f t="shared" si="5"/>
        <v>2.0895830240362113E-3</v>
      </c>
    </row>
    <row r="9" spans="1:41" x14ac:dyDescent="0.3">
      <c r="A9" s="47" t="s">
        <v>8</v>
      </c>
      <c r="B9" s="8">
        <v>85</v>
      </c>
      <c r="C9" s="8">
        <v>63</v>
      </c>
      <c r="D9" s="14">
        <v>0.94200000000000006</v>
      </c>
      <c r="F9" s="9">
        <v>17.3</v>
      </c>
      <c r="G9" s="19">
        <v>0.13920951218139602</v>
      </c>
      <c r="H9" s="9">
        <v>63</v>
      </c>
      <c r="I9" s="9">
        <v>57</v>
      </c>
      <c r="J9" s="20">
        <v>5.8998362596720783E-2</v>
      </c>
      <c r="K9" s="20">
        <v>0.17841909364627934</v>
      </c>
      <c r="M9" s="13">
        <v>0.97400000000000009</v>
      </c>
      <c r="N9" s="14">
        <v>0.57747352072282909</v>
      </c>
      <c r="O9" s="15">
        <v>0.154</v>
      </c>
      <c r="Q9" s="42">
        <v>4639.6000000000004</v>
      </c>
      <c r="R9" s="45">
        <v>7029000000</v>
      </c>
      <c r="S9" s="46">
        <v>313388.58</v>
      </c>
      <c r="T9" s="7">
        <v>7604561</v>
      </c>
      <c r="U9" s="12">
        <f t="shared" si="0"/>
        <v>6.1010753940957281E-4</v>
      </c>
      <c r="V9" s="31">
        <f t="shared" si="6"/>
        <v>0.92431371120568306</v>
      </c>
      <c r="X9" s="44">
        <v>1064452024</v>
      </c>
      <c r="Y9" s="44">
        <v>3380643537</v>
      </c>
      <c r="Z9" s="44">
        <v>738987643</v>
      </c>
      <c r="AA9" s="44">
        <v>3698495269</v>
      </c>
      <c r="AB9" s="44">
        <v>1861719471</v>
      </c>
      <c r="AC9" s="27">
        <v>7775549</v>
      </c>
      <c r="AD9" s="44">
        <f t="shared" si="1"/>
        <v>10744297944</v>
      </c>
      <c r="AE9" s="28">
        <f t="shared" si="2"/>
        <v>5531.2228078043108</v>
      </c>
      <c r="AF9" s="28">
        <v>9</v>
      </c>
      <c r="AG9" s="28">
        <f t="shared" si="3"/>
        <v>11.574745397398949</v>
      </c>
      <c r="AH9" s="28">
        <f t="shared" si="4"/>
        <v>231.49490794797899</v>
      </c>
      <c r="AI9" s="27">
        <v>1800</v>
      </c>
      <c r="AK9" s="7">
        <v>7669379</v>
      </c>
      <c r="AL9" s="7">
        <v>24667</v>
      </c>
      <c r="AM9" s="7">
        <v>29103</v>
      </c>
      <c r="AN9" s="29">
        <f t="shared" si="7"/>
        <v>3.2162969126965819E-3</v>
      </c>
      <c r="AO9" s="29">
        <f t="shared" si="5"/>
        <v>3.7947009790492816E-3</v>
      </c>
    </row>
    <row r="10" spans="1:41" x14ac:dyDescent="0.3">
      <c r="A10" s="47" t="s">
        <v>9</v>
      </c>
      <c r="B10" s="8">
        <v>83</v>
      </c>
      <c r="C10" s="8">
        <v>63</v>
      </c>
      <c r="D10" s="14">
        <v>0.93299999999999994</v>
      </c>
      <c r="F10" s="9">
        <v>19.2</v>
      </c>
      <c r="G10" s="19">
        <v>5.3554273314592886E-2</v>
      </c>
      <c r="H10" s="9">
        <v>52</v>
      </c>
      <c r="I10" s="9">
        <v>40</v>
      </c>
      <c r="J10" s="20">
        <v>3.2169746024183418E-2</v>
      </c>
      <c r="K10" s="20">
        <v>0.14668373431699672</v>
      </c>
      <c r="M10" s="13">
        <v>0.95</v>
      </c>
      <c r="N10" s="14">
        <v>0.49003580271364122</v>
      </c>
      <c r="O10" s="15">
        <v>0.14849999999999999</v>
      </c>
      <c r="Q10" s="42">
        <v>2760.7</v>
      </c>
      <c r="R10" s="45">
        <v>2483000000</v>
      </c>
      <c r="S10" s="46">
        <v>157545.41</v>
      </c>
      <c r="T10" s="7">
        <v>4345462</v>
      </c>
      <c r="U10" s="12">
        <f t="shared" si="0"/>
        <v>6.3530644152451452E-4</v>
      </c>
      <c r="V10" s="31">
        <f t="shared" si="6"/>
        <v>0.57140069341303634</v>
      </c>
      <c r="X10" s="44">
        <v>1055068276</v>
      </c>
      <c r="Y10" s="44">
        <v>2685489886</v>
      </c>
      <c r="Z10" s="44">
        <v>434082942</v>
      </c>
      <c r="AA10" s="44">
        <v>4491204393</v>
      </c>
      <c r="AB10" s="44">
        <v>1279320453</v>
      </c>
      <c r="AC10" s="27">
        <v>4372792</v>
      </c>
      <c r="AD10" s="44">
        <f t="shared" si="1"/>
        <v>9945165950</v>
      </c>
      <c r="AE10" s="28">
        <f t="shared" si="2"/>
        <v>9101.3144389214031</v>
      </c>
      <c r="AF10" s="28">
        <v>2</v>
      </c>
      <c r="AG10" s="28">
        <f t="shared" si="3"/>
        <v>4.5737368710883111</v>
      </c>
      <c r="AH10" s="28">
        <f t="shared" si="4"/>
        <v>121.66140077094909</v>
      </c>
      <c r="AI10" s="27">
        <v>532</v>
      </c>
      <c r="AK10" s="7">
        <v>4369144</v>
      </c>
      <c r="AL10" s="7">
        <v>11907</v>
      </c>
      <c r="AM10" s="7">
        <v>13851</v>
      </c>
      <c r="AN10" s="29">
        <f t="shared" si="7"/>
        <v>2.7252477830897767E-3</v>
      </c>
      <c r="AO10" s="29">
        <f t="shared" si="5"/>
        <v>3.1701861966554547E-3</v>
      </c>
    </row>
    <row r="11" spans="1:41" x14ac:dyDescent="0.3">
      <c r="A11" s="47" t="s">
        <v>10</v>
      </c>
      <c r="B11" s="8">
        <v>73</v>
      </c>
      <c r="C11" s="8">
        <v>53</v>
      </c>
      <c r="D11" s="14">
        <v>0.90200000000000002</v>
      </c>
      <c r="F11" s="9">
        <v>16.8</v>
      </c>
      <c r="G11" s="19">
        <v>6.209188383156998E-2</v>
      </c>
      <c r="H11" s="9">
        <v>55</v>
      </c>
      <c r="I11" s="9">
        <v>40</v>
      </c>
      <c r="J11" s="20">
        <v>1.907916775227856E-2</v>
      </c>
      <c r="K11" s="20">
        <v>0.10002939308621074</v>
      </c>
      <c r="M11" s="13">
        <v>0.95050000000000001</v>
      </c>
      <c r="N11" s="14">
        <v>0.38639577292262572</v>
      </c>
      <c r="O11" s="15">
        <v>0.13</v>
      </c>
      <c r="Q11" s="42">
        <v>1563.6</v>
      </c>
      <c r="R11" s="45">
        <v>786000000</v>
      </c>
      <c r="S11" s="46">
        <v>73572.13</v>
      </c>
      <c r="T11" s="7">
        <v>2325190</v>
      </c>
      <c r="U11" s="12">
        <f t="shared" si="0"/>
        <v>6.7246117521578878E-4</v>
      </c>
      <c r="V11" s="31">
        <f t="shared" si="6"/>
        <v>0.3380368916088578</v>
      </c>
      <c r="X11" s="44">
        <v>974689885</v>
      </c>
      <c r="Y11" s="44">
        <v>743074040</v>
      </c>
      <c r="Z11" s="44">
        <v>219462715</v>
      </c>
      <c r="AA11" s="44">
        <v>1196336990</v>
      </c>
      <c r="AB11" s="44">
        <v>794620295</v>
      </c>
      <c r="AC11" s="27">
        <v>2420821</v>
      </c>
      <c r="AD11" s="44">
        <f t="shared" si="1"/>
        <v>3928183925</v>
      </c>
      <c r="AE11" s="28">
        <f t="shared" si="2"/>
        <v>6494.6639937442715</v>
      </c>
      <c r="AF11" s="28">
        <v>1</v>
      </c>
      <c r="AG11" s="28">
        <f t="shared" si="3"/>
        <v>4.1308299952784608</v>
      </c>
      <c r="AH11" s="28">
        <f t="shared" si="4"/>
        <v>38.623260455853611</v>
      </c>
      <c r="AI11" s="27">
        <v>93.5</v>
      </c>
      <c r="AK11" s="7">
        <v>2387242</v>
      </c>
      <c r="AL11" s="7">
        <v>7012</v>
      </c>
      <c r="AM11" s="7">
        <v>5243</v>
      </c>
      <c r="AN11" s="29">
        <f t="shared" si="7"/>
        <v>2.9372807616487979E-3</v>
      </c>
      <c r="AO11" s="29">
        <f t="shared" si="5"/>
        <v>2.1962582762870293E-3</v>
      </c>
    </row>
    <row r="12" spans="1:41" x14ac:dyDescent="0.3">
      <c r="A12" s="47" t="s">
        <v>11</v>
      </c>
      <c r="B12" s="8">
        <v>86</v>
      </c>
      <c r="C12" s="8">
        <v>65</v>
      </c>
      <c r="D12" s="14">
        <v>0.90900000000000003</v>
      </c>
      <c r="F12" s="9">
        <v>17.8</v>
      </c>
      <c r="G12" s="19">
        <v>6.1544602971771355E-2</v>
      </c>
      <c r="H12" s="9">
        <v>49</v>
      </c>
      <c r="I12" s="9">
        <v>44</v>
      </c>
      <c r="J12" s="20">
        <v>2.8349300785289279E-2</v>
      </c>
      <c r="K12" s="20">
        <v>0.12660538265736948</v>
      </c>
      <c r="M12" s="13">
        <v>0.97499999999999998</v>
      </c>
      <c r="N12" s="14">
        <v>0.67262467267725157</v>
      </c>
      <c r="O12" s="15">
        <v>0.27649999999999997</v>
      </c>
      <c r="Q12" s="42">
        <v>2953.5</v>
      </c>
      <c r="R12" s="45">
        <v>3285000000</v>
      </c>
      <c r="S12" s="46">
        <v>159832.03</v>
      </c>
      <c r="T12" s="7">
        <v>4563337</v>
      </c>
      <c r="U12" s="12">
        <f t="shared" si="0"/>
        <v>6.4722373123001875E-4</v>
      </c>
      <c r="V12" s="31">
        <f t="shared" si="6"/>
        <v>0.71986793874745603</v>
      </c>
      <c r="X12" s="44">
        <v>1228296316</v>
      </c>
      <c r="Y12" s="44">
        <v>1804383312</v>
      </c>
      <c r="Z12" s="44">
        <v>452255990</v>
      </c>
      <c r="AA12" s="44">
        <v>2903403877</v>
      </c>
      <c r="AB12" s="44">
        <v>1262324311</v>
      </c>
      <c r="AC12" s="27">
        <v>4675630</v>
      </c>
      <c r="AD12" s="44">
        <f t="shared" si="1"/>
        <v>7650663806</v>
      </c>
      <c r="AE12" s="28">
        <f t="shared" si="2"/>
        <v>6549.1404888752959</v>
      </c>
      <c r="AF12" s="28">
        <v>2</v>
      </c>
      <c r="AG12" s="28">
        <f t="shared" si="3"/>
        <v>4.2774984333661985</v>
      </c>
      <c r="AH12" s="28">
        <f t="shared" si="4"/>
        <v>77.422721643928199</v>
      </c>
      <c r="AI12" s="27">
        <v>362</v>
      </c>
      <c r="AK12" s="7">
        <v>4642422</v>
      </c>
      <c r="AL12" s="7">
        <v>17103</v>
      </c>
      <c r="AM12" s="7">
        <v>14867</v>
      </c>
      <c r="AN12" s="29">
        <f t="shared" si="7"/>
        <v>3.6840683591452912E-3</v>
      </c>
      <c r="AO12" s="29">
        <f t="shared" si="5"/>
        <v>3.2024232178806664E-3</v>
      </c>
    </row>
    <row r="13" spans="1:41" x14ac:dyDescent="0.3">
      <c r="A13" s="47" t="s">
        <v>12</v>
      </c>
      <c r="B13" s="8">
        <v>84</v>
      </c>
      <c r="C13" s="8">
        <v>51</v>
      </c>
      <c r="D13" s="14">
        <v>0.90700000000000003</v>
      </c>
      <c r="F13" s="9">
        <v>17.3</v>
      </c>
      <c r="G13" s="19">
        <v>6.181787038928014E-2</v>
      </c>
      <c r="H13" s="9">
        <v>57</v>
      </c>
      <c r="I13" s="9">
        <v>42</v>
      </c>
      <c r="J13" s="20">
        <v>2.8962862767937608E-2</v>
      </c>
      <c r="K13" s="20">
        <v>0.12715232378157676</v>
      </c>
      <c r="M13" s="13">
        <v>0.96750000000000003</v>
      </c>
      <c r="N13" s="14">
        <v>0.62123616657427716</v>
      </c>
      <c r="O13" s="15">
        <v>0.1885</v>
      </c>
      <c r="Q13" s="42">
        <v>2759.2</v>
      </c>
      <c r="R13" s="45">
        <v>1641000000</v>
      </c>
      <c r="S13" s="46">
        <v>139721.5</v>
      </c>
      <c r="T13" s="7">
        <v>3994461</v>
      </c>
      <c r="U13" s="12">
        <f t="shared" si="0"/>
        <v>6.9075652509812964E-4</v>
      </c>
      <c r="V13" s="31">
        <f t="shared" si="6"/>
        <v>0.41081888144608247</v>
      </c>
      <c r="X13" s="44">
        <v>1009850755</v>
      </c>
      <c r="Y13" s="44">
        <v>1679811095</v>
      </c>
      <c r="Z13" s="44">
        <v>477729953</v>
      </c>
      <c r="AA13" s="44">
        <v>1846451169</v>
      </c>
      <c r="AB13" s="44">
        <v>745916447</v>
      </c>
      <c r="AC13" s="27">
        <v>3947598</v>
      </c>
      <c r="AD13" s="44">
        <f t="shared" si="1"/>
        <v>5759759419</v>
      </c>
      <c r="AE13" s="28">
        <f t="shared" si="2"/>
        <v>5840.2167768855898</v>
      </c>
      <c r="AF13" s="28">
        <v>1</v>
      </c>
      <c r="AG13" s="28">
        <f>10000000*(AF13/AC13)</f>
        <v>2.5331860032353855</v>
      </c>
      <c r="AH13" s="28">
        <f t="shared" si="4"/>
        <v>47.623896860825241</v>
      </c>
      <c r="AI13" s="27">
        <v>188</v>
      </c>
      <c r="AK13" s="7">
        <v>3966001</v>
      </c>
      <c r="AL13" s="7">
        <v>7221</v>
      </c>
      <c r="AM13" s="7">
        <v>12237</v>
      </c>
      <c r="AN13" s="29">
        <f t="shared" si="7"/>
        <v>1.8207257133823213E-3</v>
      </c>
      <c r="AO13" s="29">
        <f t="shared" si="5"/>
        <v>3.0854757726989984E-3</v>
      </c>
    </row>
    <row r="14" spans="1:41" x14ac:dyDescent="0.3">
      <c r="B14" s="8"/>
      <c r="C14" s="8"/>
      <c r="D14" s="14"/>
      <c r="F14" s="9"/>
      <c r="G14" s="19"/>
      <c r="H14" s="9"/>
      <c r="I14" s="9"/>
      <c r="J14" s="20"/>
      <c r="K14" s="20"/>
      <c r="M14" s="38"/>
      <c r="N14" s="14"/>
      <c r="O14" s="38"/>
      <c r="Q14" s="42"/>
      <c r="R14" s="12"/>
      <c r="U14" s="12"/>
      <c r="V14" s="31"/>
      <c r="X14" s="28"/>
      <c r="Y14" s="28"/>
      <c r="Z14" s="28"/>
      <c r="AA14" s="28"/>
      <c r="AB14" s="28"/>
      <c r="AC14" s="27"/>
      <c r="AD14" s="28"/>
      <c r="AE14" s="28"/>
      <c r="AF14" s="28"/>
      <c r="AG14" s="28"/>
      <c r="AH14" s="28"/>
      <c r="AI14" s="27"/>
      <c r="AN14" s="29"/>
      <c r="AO14" s="29"/>
    </row>
    <row r="15" spans="1:41" s="39" customFormat="1" x14ac:dyDescent="0.3">
      <c r="A15" s="39" t="s">
        <v>66</v>
      </c>
      <c r="B15" s="39">
        <v>2020</v>
      </c>
      <c r="C15" s="39">
        <v>2019</v>
      </c>
      <c r="D15" s="40">
        <v>2020</v>
      </c>
      <c r="F15" s="39">
        <v>2019</v>
      </c>
      <c r="G15" s="40">
        <v>2019</v>
      </c>
      <c r="H15" s="39">
        <v>2018</v>
      </c>
      <c r="I15" s="39">
        <v>2020</v>
      </c>
      <c r="J15" s="40">
        <v>2020</v>
      </c>
      <c r="K15" s="40">
        <v>2020</v>
      </c>
      <c r="M15" s="43">
        <v>2020</v>
      </c>
      <c r="N15" s="40">
        <v>2020</v>
      </c>
      <c r="O15" s="43">
        <v>2020</v>
      </c>
      <c r="Q15" s="40">
        <v>2018</v>
      </c>
      <c r="R15" s="39">
        <v>2018</v>
      </c>
      <c r="S15" s="39">
        <v>2018</v>
      </c>
      <c r="T15" s="39">
        <v>2018</v>
      </c>
      <c r="U15" s="39">
        <v>2018</v>
      </c>
      <c r="V15" s="40">
        <v>2018</v>
      </c>
      <c r="X15" s="40" t="s">
        <v>67</v>
      </c>
      <c r="Y15" s="40" t="s">
        <v>67</v>
      </c>
      <c r="Z15" s="40" t="s">
        <v>67</v>
      </c>
      <c r="AA15" s="40" t="s">
        <v>67</v>
      </c>
      <c r="AB15" s="40" t="s">
        <v>67</v>
      </c>
      <c r="AC15" s="39">
        <v>2020</v>
      </c>
      <c r="AD15" s="41" t="s">
        <v>67</v>
      </c>
      <c r="AE15" s="41" t="s">
        <v>67</v>
      </c>
      <c r="AF15" s="40">
        <v>2020</v>
      </c>
      <c r="AG15" s="40">
        <v>2020</v>
      </c>
      <c r="AH15" s="40">
        <v>2020</v>
      </c>
      <c r="AI15" s="39">
        <v>2020</v>
      </c>
      <c r="AK15" s="39">
        <v>2019</v>
      </c>
      <c r="AL15" s="39">
        <v>2019</v>
      </c>
      <c r="AM15" s="39">
        <v>2019</v>
      </c>
      <c r="AN15" s="39">
        <v>2019</v>
      </c>
      <c r="AO15" s="39">
        <v>2019</v>
      </c>
    </row>
    <row r="16" spans="1:41" x14ac:dyDescent="0.3">
      <c r="G16" s="17"/>
      <c r="J16" s="21"/>
      <c r="K16" s="21"/>
      <c r="V16" s="32"/>
    </row>
    <row r="17" spans="1:41" ht="13.5" x14ac:dyDescent="0.35">
      <c r="A17" s="7" t="s">
        <v>14</v>
      </c>
      <c r="B17" s="7">
        <v>100</v>
      </c>
      <c r="C17" s="7">
        <v>100</v>
      </c>
      <c r="D17" s="17">
        <v>1</v>
      </c>
      <c r="F17" s="7">
        <f t="shared" ref="F17:U17" si="8">MAX(F2:F13)</f>
        <v>22.7</v>
      </c>
      <c r="G17" s="17">
        <f t="shared" si="8"/>
        <v>0.17143398113746783</v>
      </c>
      <c r="H17" s="7">
        <v>100</v>
      </c>
      <c r="I17" s="7">
        <v>100</v>
      </c>
      <c r="J17" s="21">
        <f t="shared" si="8"/>
        <v>8.3511980638071776E-2</v>
      </c>
      <c r="K17" s="21">
        <f t="shared" si="8"/>
        <v>0.28625210414567687</v>
      </c>
      <c r="M17" s="7">
        <v>1</v>
      </c>
      <c r="N17" s="7">
        <v>1</v>
      </c>
      <c r="O17" s="7">
        <v>1</v>
      </c>
      <c r="T17" s="7">
        <f t="shared" si="8"/>
        <v>9637054</v>
      </c>
      <c r="U17" s="7">
        <f t="shared" si="8"/>
        <v>7.8164047556713201E-4</v>
      </c>
      <c r="V17" s="34">
        <v>1.19</v>
      </c>
      <c r="X17" s="7">
        <f t="shared" ref="X17:AE17" si="9">MAX(X2:X13)</f>
        <v>1324974444</v>
      </c>
      <c r="Y17" s="7">
        <f t="shared" si="9"/>
        <v>6066016490</v>
      </c>
      <c r="Z17" s="7">
        <f t="shared" si="9"/>
        <v>2096864188</v>
      </c>
      <c r="AA17" s="7">
        <f t="shared" si="9"/>
        <v>5006521276</v>
      </c>
      <c r="AB17" s="7">
        <f t="shared" si="9"/>
        <v>3528251864</v>
      </c>
      <c r="AC17" s="7">
        <f t="shared" si="9"/>
        <v>9966502</v>
      </c>
      <c r="AE17" s="7">
        <f t="shared" si="9"/>
        <v>11172.626162632561</v>
      </c>
      <c r="AF17" s="7">
        <f t="shared" ref="AF17:AG17" si="10">MAX(AF2:AF13)</f>
        <v>66</v>
      </c>
      <c r="AG17" s="7">
        <f t="shared" si="10"/>
        <v>66.221829885751291</v>
      </c>
      <c r="AH17" s="7">
        <f t="shared" ref="AH17:AO17" si="11">MAX(AH2:AH13)</f>
        <v>1414.7390930137776</v>
      </c>
      <c r="AI17" s="7">
        <f t="shared" si="11"/>
        <v>14100</v>
      </c>
      <c r="AN17" s="7">
        <f t="shared" si="11"/>
        <v>3.8777076011727416E-3</v>
      </c>
      <c r="AO17" s="7">
        <f t="shared" si="11"/>
        <v>6.241123262533569E-3</v>
      </c>
    </row>
    <row r="18" spans="1:41" x14ac:dyDescent="0.3">
      <c r="A18" s="7" t="s">
        <v>15</v>
      </c>
      <c r="B18" s="7">
        <v>0</v>
      </c>
      <c r="C18" s="7">
        <v>0</v>
      </c>
      <c r="D18" s="17">
        <v>0</v>
      </c>
      <c r="F18" s="7">
        <v>0</v>
      </c>
      <c r="G18" s="17">
        <v>0</v>
      </c>
      <c r="H18" s="7">
        <v>0</v>
      </c>
      <c r="I18" s="7">
        <v>0</v>
      </c>
      <c r="J18" s="21">
        <v>0</v>
      </c>
      <c r="K18" s="21">
        <v>0</v>
      </c>
      <c r="M18" s="17">
        <v>0</v>
      </c>
      <c r="N18" s="7">
        <v>0</v>
      </c>
      <c r="O18" s="7">
        <v>0</v>
      </c>
      <c r="T18" s="7">
        <f t="shared" ref="T18" si="12">MIN(T2:T13)</f>
        <v>1401809</v>
      </c>
      <c r="U18" s="7">
        <v>0</v>
      </c>
      <c r="V18" s="32">
        <v>0</v>
      </c>
      <c r="X18" s="7">
        <f t="shared" ref="X18:AC18" si="13">MIN(X2:X13)</f>
        <v>183979736</v>
      </c>
      <c r="Y18" s="7">
        <f t="shared" si="13"/>
        <v>512322354</v>
      </c>
      <c r="Z18" s="7">
        <f t="shared" si="13"/>
        <v>123786678</v>
      </c>
      <c r="AA18" s="7">
        <f t="shared" si="13"/>
        <v>1128638100</v>
      </c>
      <c r="AB18" s="7">
        <f t="shared" si="13"/>
        <v>211674980.75000006</v>
      </c>
      <c r="AC18" s="7">
        <f t="shared" si="13"/>
        <v>1455219</v>
      </c>
      <c r="AE18" s="7">
        <v>0</v>
      </c>
      <c r="AF18" s="7">
        <v>0</v>
      </c>
      <c r="AG18" s="7">
        <v>0</v>
      </c>
      <c r="AH18" s="7">
        <v>0</v>
      </c>
      <c r="AI18" s="7">
        <f t="shared" ref="AI18" si="14">MIN(AI2:AI13)</f>
        <v>37.6</v>
      </c>
      <c r="AN18" s="7">
        <v>0</v>
      </c>
      <c r="AO18" s="7">
        <v>0</v>
      </c>
    </row>
    <row r="19" spans="1:41" x14ac:dyDescent="0.3">
      <c r="D19" s="25" t="e">
        <f>D17/D18</f>
        <v>#DIV/0!</v>
      </c>
      <c r="V19" s="7" t="e">
        <f>V17/V18</f>
        <v>#DIV/0!</v>
      </c>
    </row>
    <row r="20" spans="1:41" x14ac:dyDescent="0.3">
      <c r="A20" s="7" t="s">
        <v>35</v>
      </c>
      <c r="X20" s="37" t="s">
        <v>60</v>
      </c>
      <c r="Y20" s="37"/>
      <c r="Z20" s="37"/>
      <c r="AA20" s="37"/>
      <c r="AB20" s="37"/>
    </row>
    <row r="21" spans="1:41" x14ac:dyDescent="0.3">
      <c r="A21" s="7" t="s">
        <v>39</v>
      </c>
      <c r="X21" s="37"/>
      <c r="Y21" s="37"/>
      <c r="Z21" s="37"/>
      <c r="AA21" s="37"/>
      <c r="AB21" s="37"/>
      <c r="AE21" s="7" t="s">
        <v>58</v>
      </c>
    </row>
    <row r="22" spans="1:41" x14ac:dyDescent="0.3">
      <c r="A22" s="7" t="s">
        <v>49</v>
      </c>
      <c r="AE22" s="7" t="s">
        <v>63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converted to index</vt:lpstr>
      <vt:lpstr>Latest raw data for each variab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Matt Robinson</cp:lastModifiedBy>
  <dcterms:created xsi:type="dcterms:W3CDTF">2021-06-06T09:57:45Z</dcterms:created>
  <dcterms:modified xsi:type="dcterms:W3CDTF">2021-11-18T12:08:31Z</dcterms:modified>
</cp:coreProperties>
</file>