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uk-my.sharepoint.com/personal/matt_robinson_techuk_org/Documents/"/>
    </mc:Choice>
  </mc:AlternateContent>
  <xr:revisionPtr revIDLastSave="185" documentId="8_{109C8A8F-CFF2-47EB-87F3-29E560988643}" xr6:coauthVersionLast="47" xr6:coauthVersionMax="47" xr10:uidLastSave="{9A6CC0E0-A1A7-4C09-8D10-3B8B16B04AD0}"/>
  <bookViews>
    <workbookView xWindow="-110" yWindow="-110" windowWidth="19420" windowHeight="10420" firstSheet="5" activeTab="7" xr2:uid="{6F3809DF-9D0C-4361-8B0C-B29DEF2E55BF}"/>
  </bookViews>
  <sheets>
    <sheet name="REGIONAL RESULTS" sheetId="7" r:id="rId1"/>
    <sheet name="SUB-REGIONAL" sheetId="11" r:id="rId2"/>
    <sheet name="Index Region" sheetId="4" r:id="rId3"/>
    <sheet name="Raw Data Region" sheetId="3" r:id="rId4"/>
    <sheet name="Regional Data Master" sheetId="5" r:id="rId5"/>
    <sheet name="Index NUTS2" sheetId="10" r:id="rId6"/>
    <sheet name="Raw Data NUTS2" sheetId="9" r:id="rId7"/>
    <sheet name="NUTS2 Data Master" sheetId="8" r:id="rId8"/>
  </sheets>
  <definedNames>
    <definedName name="_xlnm._FilterDatabase" localSheetId="5" hidden="1">'Index NUTS2'!$A$2:$A$43</definedName>
    <definedName name="_xlnm._FilterDatabase" localSheetId="7" hidden="1">'NUTS2 Data Master'!$A$1:$A$42</definedName>
    <definedName name="_xlnm._FilterDatabase" localSheetId="6" hidden="1">'Raw Data NUTS2'!$A$1:$A$42</definedName>
    <definedName name="_xlnm._FilterDatabase" localSheetId="1" hidden="1">'SUB-REGIONAL'!$A$2:$A$43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Q45" i="10"/>
  <c r="X3" i="9"/>
  <c r="Y3" i="9"/>
  <c r="X4" i="9"/>
  <c r="Y4" i="9"/>
  <c r="X5" i="9"/>
  <c r="Y5" i="9"/>
  <c r="X6" i="9"/>
  <c r="Y6" i="9"/>
  <c r="X7" i="9"/>
  <c r="Y7" i="9"/>
  <c r="X8" i="9"/>
  <c r="Y8" i="9"/>
  <c r="X9" i="9"/>
  <c r="Y9" i="9"/>
  <c r="X10" i="9"/>
  <c r="Y10" i="9"/>
  <c r="X11" i="9"/>
  <c r="Y11" i="9"/>
  <c r="X12" i="9"/>
  <c r="Y12" i="9"/>
  <c r="X13" i="9"/>
  <c r="Y13" i="9"/>
  <c r="X14" i="9"/>
  <c r="Y14" i="9"/>
  <c r="X15" i="9"/>
  <c r="Y15" i="9"/>
  <c r="X16" i="9"/>
  <c r="Y16" i="9"/>
  <c r="X17" i="9"/>
  <c r="Y17" i="9"/>
  <c r="X18" i="9"/>
  <c r="Y18" i="9"/>
  <c r="X19" i="9"/>
  <c r="Y19" i="9"/>
  <c r="X20" i="9"/>
  <c r="Y20" i="9"/>
  <c r="X21" i="9"/>
  <c r="Y21" i="9"/>
  <c r="X22" i="9"/>
  <c r="Y22" i="9"/>
  <c r="X23" i="9"/>
  <c r="Y23" i="9"/>
  <c r="X24" i="9"/>
  <c r="Y24" i="9"/>
  <c r="X25" i="9"/>
  <c r="Y25" i="9"/>
  <c r="X26" i="9"/>
  <c r="Y26" i="9"/>
  <c r="X27" i="9"/>
  <c r="Y27" i="9"/>
  <c r="X28" i="9"/>
  <c r="Y28" i="9"/>
  <c r="X29" i="9"/>
  <c r="Y29" i="9"/>
  <c r="X30" i="9"/>
  <c r="Y30" i="9"/>
  <c r="X31" i="9"/>
  <c r="Y31" i="9"/>
  <c r="X32" i="9"/>
  <c r="Y32" i="9"/>
  <c r="X33" i="9"/>
  <c r="Y33" i="9"/>
  <c r="X34" i="9"/>
  <c r="Y34" i="9"/>
  <c r="X35" i="9"/>
  <c r="Y35" i="9"/>
  <c r="X36" i="9"/>
  <c r="Y36" i="9"/>
  <c r="X37" i="9"/>
  <c r="Y37" i="9"/>
  <c r="X38" i="9"/>
  <c r="Y38" i="9"/>
  <c r="X39" i="9"/>
  <c r="Y39" i="9"/>
  <c r="X40" i="9"/>
  <c r="Y40" i="9"/>
  <c r="X41" i="9"/>
  <c r="Y41" i="9"/>
  <c r="X42" i="9"/>
  <c r="Y42" i="9"/>
  <c r="Y2" i="9"/>
  <c r="X2" i="9"/>
  <c r="T3" i="9"/>
  <c r="U3" i="9"/>
  <c r="V3" i="9"/>
  <c r="T4" i="9"/>
  <c r="U4" i="9"/>
  <c r="V4" i="9"/>
  <c r="T5" i="9"/>
  <c r="U5" i="9"/>
  <c r="V5" i="9"/>
  <c r="T6" i="9"/>
  <c r="U6" i="9"/>
  <c r="V6" i="9"/>
  <c r="T7" i="9"/>
  <c r="U7" i="9"/>
  <c r="V7" i="9"/>
  <c r="T8" i="9"/>
  <c r="U8" i="9"/>
  <c r="V8" i="9"/>
  <c r="T9" i="9"/>
  <c r="U9" i="9"/>
  <c r="V9" i="9"/>
  <c r="T10" i="9"/>
  <c r="U10" i="9"/>
  <c r="V10" i="9"/>
  <c r="T11" i="9"/>
  <c r="U11" i="9"/>
  <c r="V11" i="9"/>
  <c r="T12" i="9"/>
  <c r="U12" i="9"/>
  <c r="V12" i="9"/>
  <c r="T13" i="9"/>
  <c r="U13" i="9"/>
  <c r="V13" i="9"/>
  <c r="T14" i="9"/>
  <c r="U14" i="9"/>
  <c r="V14" i="9"/>
  <c r="T15" i="9"/>
  <c r="U15" i="9"/>
  <c r="V15" i="9"/>
  <c r="T16" i="9"/>
  <c r="U16" i="9"/>
  <c r="V16" i="9"/>
  <c r="T17" i="9"/>
  <c r="U17" i="9"/>
  <c r="V17" i="9"/>
  <c r="T18" i="9"/>
  <c r="U18" i="9"/>
  <c r="V18" i="9"/>
  <c r="T19" i="9"/>
  <c r="U19" i="9"/>
  <c r="V19" i="9"/>
  <c r="T20" i="9"/>
  <c r="U20" i="9"/>
  <c r="V20" i="9"/>
  <c r="T21" i="9"/>
  <c r="U21" i="9"/>
  <c r="V21" i="9"/>
  <c r="T22" i="9"/>
  <c r="U22" i="9"/>
  <c r="V22" i="9"/>
  <c r="T23" i="9"/>
  <c r="U23" i="9"/>
  <c r="V23" i="9"/>
  <c r="T24" i="9"/>
  <c r="U24" i="9"/>
  <c r="V24" i="9"/>
  <c r="T25" i="9"/>
  <c r="U25" i="9"/>
  <c r="V25" i="9"/>
  <c r="T26" i="9"/>
  <c r="U26" i="9"/>
  <c r="V26" i="9"/>
  <c r="T27" i="9"/>
  <c r="U27" i="9"/>
  <c r="V27" i="9"/>
  <c r="T28" i="9"/>
  <c r="U28" i="9"/>
  <c r="V28" i="9"/>
  <c r="T29" i="9"/>
  <c r="U29" i="9"/>
  <c r="V29" i="9"/>
  <c r="T30" i="9"/>
  <c r="U30" i="9"/>
  <c r="V30" i="9"/>
  <c r="T31" i="9"/>
  <c r="U31" i="9"/>
  <c r="V31" i="9"/>
  <c r="T32" i="9"/>
  <c r="U32" i="9"/>
  <c r="V32" i="9"/>
  <c r="T33" i="9"/>
  <c r="U33" i="9"/>
  <c r="V33" i="9"/>
  <c r="T34" i="9"/>
  <c r="U34" i="9"/>
  <c r="V34" i="9"/>
  <c r="T35" i="9"/>
  <c r="U35" i="9"/>
  <c r="V35" i="9"/>
  <c r="T36" i="9"/>
  <c r="U36" i="9"/>
  <c r="V36" i="9"/>
  <c r="T37" i="9"/>
  <c r="U37" i="9"/>
  <c r="V37" i="9"/>
  <c r="T38" i="9"/>
  <c r="U38" i="9"/>
  <c r="V38" i="9"/>
  <c r="T39" i="9"/>
  <c r="U39" i="9"/>
  <c r="V39" i="9"/>
  <c r="T40" i="9"/>
  <c r="U40" i="9"/>
  <c r="V40" i="9"/>
  <c r="T41" i="9"/>
  <c r="U41" i="9"/>
  <c r="V41" i="9"/>
  <c r="T42" i="9"/>
  <c r="U42" i="9"/>
  <c r="V42" i="9"/>
  <c r="V2" i="9"/>
  <c r="U2" i="9"/>
  <c r="T2" i="9"/>
  <c r="M3" i="9"/>
  <c r="Q4" i="10" s="1"/>
  <c r="N3" i="9"/>
  <c r="R4" i="10" s="1"/>
  <c r="M4" i="9"/>
  <c r="Q5" i="10" s="1"/>
  <c r="N4" i="9"/>
  <c r="M5" i="9"/>
  <c r="Q6" i="10" s="1"/>
  <c r="N5" i="9"/>
  <c r="R6" i="10" s="1"/>
  <c r="M6" i="9"/>
  <c r="Q7" i="10" s="1"/>
  <c r="N6" i="9"/>
  <c r="M7" i="9"/>
  <c r="Q8" i="10" s="1"/>
  <c r="N7" i="9"/>
  <c r="R8" i="10" s="1"/>
  <c r="M8" i="9"/>
  <c r="Q9" i="10" s="1"/>
  <c r="N8" i="9"/>
  <c r="R9" i="10" s="1"/>
  <c r="M9" i="9"/>
  <c r="Q10" i="10" s="1"/>
  <c r="N9" i="9"/>
  <c r="R10" i="10" s="1"/>
  <c r="M10" i="9"/>
  <c r="Q11" i="10" s="1"/>
  <c r="N10" i="9"/>
  <c r="R11" i="10" s="1"/>
  <c r="M11" i="9"/>
  <c r="Q12" i="10" s="1"/>
  <c r="N11" i="9"/>
  <c r="R12" i="10" s="1"/>
  <c r="M12" i="9"/>
  <c r="Q13" i="10" s="1"/>
  <c r="N12" i="9"/>
  <c r="R13" i="10" s="1"/>
  <c r="M13" i="9"/>
  <c r="Q14" i="10" s="1"/>
  <c r="N13" i="9"/>
  <c r="R14" i="10" s="1"/>
  <c r="M14" i="9"/>
  <c r="Q15" i="10" s="1"/>
  <c r="N14" i="9"/>
  <c r="R15" i="10" s="1"/>
  <c r="M15" i="9"/>
  <c r="Q16" i="10" s="1"/>
  <c r="N15" i="9"/>
  <c r="R16" i="10" s="1"/>
  <c r="M16" i="9"/>
  <c r="Q17" i="10" s="1"/>
  <c r="N16" i="9"/>
  <c r="M17" i="9"/>
  <c r="Q18" i="10" s="1"/>
  <c r="N17" i="9"/>
  <c r="R18" i="10" s="1"/>
  <c r="M18" i="9"/>
  <c r="Q19" i="10" s="1"/>
  <c r="N18" i="9"/>
  <c r="R19" i="10" s="1"/>
  <c r="M19" i="9"/>
  <c r="Q20" i="10" s="1"/>
  <c r="N19" i="9"/>
  <c r="R20" i="10" s="1"/>
  <c r="M20" i="9"/>
  <c r="Q21" i="10" s="1"/>
  <c r="N20" i="9"/>
  <c r="R21" i="10" s="1"/>
  <c r="M21" i="9"/>
  <c r="Q22" i="10" s="1"/>
  <c r="N21" i="9"/>
  <c r="R22" i="10" s="1"/>
  <c r="M22" i="9"/>
  <c r="Q23" i="10" s="1"/>
  <c r="N22" i="9"/>
  <c r="R23" i="10" s="1"/>
  <c r="M23" i="9"/>
  <c r="Q24" i="10" s="1"/>
  <c r="N23" i="9"/>
  <c r="R24" i="10" s="1"/>
  <c r="M24" i="9"/>
  <c r="Q25" i="10" s="1"/>
  <c r="N24" i="9"/>
  <c r="R25" i="10" s="1"/>
  <c r="M25" i="9"/>
  <c r="Q26" i="10" s="1"/>
  <c r="N25" i="9"/>
  <c r="R26" i="10" s="1"/>
  <c r="M26" i="9"/>
  <c r="Q27" i="10" s="1"/>
  <c r="N26" i="9"/>
  <c r="R27" i="10" s="1"/>
  <c r="M27" i="9"/>
  <c r="Q28" i="10" s="1"/>
  <c r="N27" i="9"/>
  <c r="R28" i="10" s="1"/>
  <c r="M28" i="9"/>
  <c r="Q29" i="10" s="1"/>
  <c r="N28" i="9"/>
  <c r="R29" i="10" s="1"/>
  <c r="M29" i="9"/>
  <c r="Q30" i="10" s="1"/>
  <c r="N29" i="9"/>
  <c r="M30" i="9"/>
  <c r="Q31" i="10" s="1"/>
  <c r="N30" i="9"/>
  <c r="R31" i="10" s="1"/>
  <c r="M31" i="9"/>
  <c r="Q32" i="10" s="1"/>
  <c r="N31" i="9"/>
  <c r="R32" i="10" s="1"/>
  <c r="M32" i="9"/>
  <c r="Q33" i="10" s="1"/>
  <c r="N32" i="9"/>
  <c r="R33" i="10" s="1"/>
  <c r="M33" i="9"/>
  <c r="Q34" i="10" s="1"/>
  <c r="N33" i="9"/>
  <c r="M34" i="9"/>
  <c r="Q35" i="10" s="1"/>
  <c r="N34" i="9"/>
  <c r="R35" i="10" s="1"/>
  <c r="M35" i="9"/>
  <c r="Q36" i="10" s="1"/>
  <c r="N35" i="9"/>
  <c r="R36" i="10" s="1"/>
  <c r="M36" i="9"/>
  <c r="Q37" i="10" s="1"/>
  <c r="N36" i="9"/>
  <c r="R37" i="10" s="1"/>
  <c r="M37" i="9"/>
  <c r="Q38" i="10" s="1"/>
  <c r="N37" i="9"/>
  <c r="M38" i="9"/>
  <c r="Q39" i="10" s="1"/>
  <c r="N38" i="9"/>
  <c r="R39" i="10" s="1"/>
  <c r="M39" i="9"/>
  <c r="Q40" i="10" s="1"/>
  <c r="N39" i="9"/>
  <c r="R40" i="10" s="1"/>
  <c r="M40" i="9"/>
  <c r="Q41" i="10" s="1"/>
  <c r="N40" i="9"/>
  <c r="R41" i="10" s="1"/>
  <c r="M41" i="9"/>
  <c r="Q42" i="10" s="1"/>
  <c r="N41" i="9"/>
  <c r="M42" i="9"/>
  <c r="Q43" i="10" s="1"/>
  <c r="N42" i="9"/>
  <c r="R43" i="10" s="1"/>
  <c r="N2" i="9"/>
  <c r="R3" i="10" s="1"/>
  <c r="M2" i="9"/>
  <c r="Q3" i="10" s="1"/>
  <c r="L2" i="9"/>
  <c r="P3" i="10" s="1"/>
  <c r="P3" i="9"/>
  <c r="Q3" i="9"/>
  <c r="R3" i="9"/>
  <c r="P4" i="9"/>
  <c r="Q4" i="9"/>
  <c r="R4" i="9"/>
  <c r="P5" i="9"/>
  <c r="Q5" i="9"/>
  <c r="R5" i="9"/>
  <c r="P6" i="9"/>
  <c r="Q6" i="9"/>
  <c r="R6" i="9"/>
  <c r="P7" i="9"/>
  <c r="Q7" i="9"/>
  <c r="R7" i="9"/>
  <c r="P8" i="9"/>
  <c r="Q8" i="9"/>
  <c r="R8" i="9"/>
  <c r="P9" i="9"/>
  <c r="Q9" i="9"/>
  <c r="R9" i="9"/>
  <c r="P10" i="9"/>
  <c r="Q10" i="9"/>
  <c r="R10" i="9"/>
  <c r="P11" i="9"/>
  <c r="Q11" i="9"/>
  <c r="R11" i="9"/>
  <c r="P12" i="9"/>
  <c r="Q12" i="9"/>
  <c r="R12" i="9"/>
  <c r="P13" i="9"/>
  <c r="Q13" i="9"/>
  <c r="R13" i="9"/>
  <c r="P14" i="9"/>
  <c r="Q14" i="9"/>
  <c r="R14" i="9"/>
  <c r="P15" i="9"/>
  <c r="Q15" i="9"/>
  <c r="R15" i="9"/>
  <c r="P16" i="9"/>
  <c r="Q16" i="9"/>
  <c r="R16" i="9"/>
  <c r="P17" i="9"/>
  <c r="Q17" i="9"/>
  <c r="R17" i="9"/>
  <c r="P18" i="9"/>
  <c r="Q18" i="9"/>
  <c r="R18" i="9"/>
  <c r="P19" i="9"/>
  <c r="Q19" i="9"/>
  <c r="R19" i="9"/>
  <c r="P20" i="9"/>
  <c r="Q20" i="9"/>
  <c r="R20" i="9"/>
  <c r="P21" i="9"/>
  <c r="Q21" i="9"/>
  <c r="R21" i="9"/>
  <c r="P22" i="9"/>
  <c r="Q22" i="9"/>
  <c r="R22" i="9"/>
  <c r="P23" i="9"/>
  <c r="Q23" i="9"/>
  <c r="R23" i="9"/>
  <c r="P24" i="9"/>
  <c r="Q24" i="9"/>
  <c r="R24" i="9"/>
  <c r="P25" i="9"/>
  <c r="Q25" i="9"/>
  <c r="R25" i="9"/>
  <c r="P26" i="9"/>
  <c r="Q26" i="9"/>
  <c r="R26" i="9"/>
  <c r="P27" i="9"/>
  <c r="Q27" i="9"/>
  <c r="R27" i="9"/>
  <c r="P28" i="9"/>
  <c r="Q28" i="9"/>
  <c r="R28" i="9"/>
  <c r="P29" i="9"/>
  <c r="Q29" i="9"/>
  <c r="R29" i="9"/>
  <c r="P30" i="9"/>
  <c r="Q30" i="9"/>
  <c r="R30" i="9"/>
  <c r="P31" i="9"/>
  <c r="Q31" i="9"/>
  <c r="R31" i="9"/>
  <c r="P32" i="9"/>
  <c r="Q32" i="9"/>
  <c r="R32" i="9"/>
  <c r="P33" i="9"/>
  <c r="Q33" i="9"/>
  <c r="R33" i="9"/>
  <c r="P34" i="9"/>
  <c r="Q34" i="9"/>
  <c r="R34" i="9"/>
  <c r="P35" i="9"/>
  <c r="Q35" i="9"/>
  <c r="R35" i="9"/>
  <c r="P36" i="9"/>
  <c r="Q36" i="9"/>
  <c r="R36" i="9"/>
  <c r="P37" i="9"/>
  <c r="Q37" i="9"/>
  <c r="R37" i="9"/>
  <c r="P38" i="9"/>
  <c r="Q38" i="9"/>
  <c r="R38" i="9"/>
  <c r="P39" i="9"/>
  <c r="Q39" i="9"/>
  <c r="R39" i="9"/>
  <c r="P40" i="9"/>
  <c r="Q40" i="9"/>
  <c r="R40" i="9"/>
  <c r="P41" i="9"/>
  <c r="Q41" i="9"/>
  <c r="R41" i="9"/>
  <c r="P42" i="9"/>
  <c r="Q42" i="9"/>
  <c r="R42" i="9"/>
  <c r="R2" i="9"/>
  <c r="Q2" i="9"/>
  <c r="P2" i="9"/>
  <c r="AJ47" i="10"/>
  <c r="AE47" i="10"/>
  <c r="Y47" i="10"/>
  <c r="S47" i="10"/>
  <c r="L47" i="10"/>
  <c r="E47" i="10"/>
  <c r="C45" i="10"/>
  <c r="D45" i="10"/>
  <c r="H45" i="10"/>
  <c r="I45" i="10"/>
  <c r="J45" i="10"/>
  <c r="K45" i="10"/>
  <c r="O45" i="10"/>
  <c r="P45" i="10"/>
  <c r="R45" i="10"/>
  <c r="AH45" i="10"/>
  <c r="B45" i="10"/>
  <c r="F4" i="9"/>
  <c r="F7" i="9"/>
  <c r="F9" i="9"/>
  <c r="F12" i="9"/>
  <c r="F15" i="9"/>
  <c r="F17" i="9"/>
  <c r="F20" i="9"/>
  <c r="F23" i="9"/>
  <c r="F25" i="9"/>
  <c r="F28" i="9"/>
  <c r="F31" i="9"/>
  <c r="F33" i="9"/>
  <c r="F36" i="9"/>
  <c r="F39" i="9"/>
  <c r="F41" i="9"/>
  <c r="F3" i="9"/>
  <c r="G3" i="9"/>
  <c r="H3" i="9"/>
  <c r="I3" i="9"/>
  <c r="G4" i="9"/>
  <c r="H4" i="9"/>
  <c r="I4" i="9"/>
  <c r="F5" i="9"/>
  <c r="G5" i="9"/>
  <c r="H5" i="9"/>
  <c r="I5" i="9"/>
  <c r="F6" i="9"/>
  <c r="G6" i="9"/>
  <c r="H6" i="9"/>
  <c r="I6" i="9"/>
  <c r="G7" i="9"/>
  <c r="H7" i="9"/>
  <c r="I7" i="9"/>
  <c r="F8" i="9"/>
  <c r="G8" i="9"/>
  <c r="H8" i="9"/>
  <c r="I8" i="9"/>
  <c r="G9" i="9"/>
  <c r="H9" i="9"/>
  <c r="I9" i="9"/>
  <c r="F10" i="9"/>
  <c r="G10" i="9"/>
  <c r="H10" i="9"/>
  <c r="I10" i="9"/>
  <c r="F11" i="9"/>
  <c r="G11" i="9"/>
  <c r="H11" i="9"/>
  <c r="I11" i="9"/>
  <c r="G12" i="9"/>
  <c r="H12" i="9"/>
  <c r="I12" i="9"/>
  <c r="F13" i="9"/>
  <c r="G13" i="9"/>
  <c r="H13" i="9"/>
  <c r="I13" i="9"/>
  <c r="F14" i="9"/>
  <c r="G14" i="9"/>
  <c r="H14" i="9"/>
  <c r="I14" i="9"/>
  <c r="G15" i="9"/>
  <c r="H15" i="9"/>
  <c r="I15" i="9"/>
  <c r="F16" i="9"/>
  <c r="G16" i="9"/>
  <c r="H16" i="9"/>
  <c r="I16" i="9"/>
  <c r="G17" i="9"/>
  <c r="H17" i="9"/>
  <c r="I17" i="9"/>
  <c r="F18" i="9"/>
  <c r="G18" i="9"/>
  <c r="H18" i="9"/>
  <c r="I18" i="9"/>
  <c r="F19" i="9"/>
  <c r="G19" i="9"/>
  <c r="H19" i="9"/>
  <c r="I19" i="9"/>
  <c r="G20" i="9"/>
  <c r="H20" i="9"/>
  <c r="I20" i="9"/>
  <c r="F21" i="9"/>
  <c r="G21" i="9"/>
  <c r="H21" i="9"/>
  <c r="I21" i="9"/>
  <c r="F22" i="9"/>
  <c r="G22" i="9"/>
  <c r="H22" i="9"/>
  <c r="I22" i="9"/>
  <c r="G23" i="9"/>
  <c r="H23" i="9"/>
  <c r="I23" i="9"/>
  <c r="F24" i="9"/>
  <c r="G24" i="9"/>
  <c r="H24" i="9"/>
  <c r="I24" i="9"/>
  <c r="G25" i="9"/>
  <c r="H25" i="9"/>
  <c r="I25" i="9"/>
  <c r="F26" i="9"/>
  <c r="G26" i="9"/>
  <c r="H26" i="9"/>
  <c r="I26" i="9"/>
  <c r="F27" i="9"/>
  <c r="G27" i="9"/>
  <c r="H27" i="9"/>
  <c r="I27" i="9"/>
  <c r="G28" i="9"/>
  <c r="H28" i="9"/>
  <c r="I28" i="9"/>
  <c r="F29" i="9"/>
  <c r="G29" i="9"/>
  <c r="H29" i="9"/>
  <c r="I29" i="9"/>
  <c r="F30" i="9"/>
  <c r="G30" i="9"/>
  <c r="H30" i="9"/>
  <c r="I30" i="9"/>
  <c r="G31" i="9"/>
  <c r="H31" i="9"/>
  <c r="I31" i="9"/>
  <c r="F32" i="9"/>
  <c r="G32" i="9"/>
  <c r="H32" i="9"/>
  <c r="I32" i="9"/>
  <c r="G33" i="9"/>
  <c r="H33" i="9"/>
  <c r="I33" i="9"/>
  <c r="F34" i="9"/>
  <c r="G34" i="9"/>
  <c r="H34" i="9"/>
  <c r="I34" i="9"/>
  <c r="F35" i="9"/>
  <c r="G35" i="9"/>
  <c r="H35" i="9"/>
  <c r="I35" i="9"/>
  <c r="G36" i="9"/>
  <c r="H36" i="9"/>
  <c r="I36" i="9"/>
  <c r="F37" i="9"/>
  <c r="G37" i="9"/>
  <c r="H37" i="9"/>
  <c r="I37" i="9"/>
  <c r="F38" i="9"/>
  <c r="G38" i="9"/>
  <c r="H38" i="9"/>
  <c r="I38" i="9"/>
  <c r="G39" i="9"/>
  <c r="H39" i="9"/>
  <c r="I39" i="9"/>
  <c r="F40" i="9"/>
  <c r="G40" i="9"/>
  <c r="H40" i="9"/>
  <c r="I40" i="9"/>
  <c r="G41" i="9"/>
  <c r="H41" i="9"/>
  <c r="I41" i="9"/>
  <c r="F42" i="9"/>
  <c r="G42" i="9"/>
  <c r="H42" i="9"/>
  <c r="I42" i="9"/>
  <c r="I2" i="9"/>
  <c r="H2" i="9"/>
  <c r="G2" i="9"/>
  <c r="F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" i="9"/>
  <c r="K3" i="9"/>
  <c r="O4" i="10" s="1"/>
  <c r="L3" i="9"/>
  <c r="P4" i="10" s="1"/>
  <c r="K4" i="9"/>
  <c r="O5" i="10" s="1"/>
  <c r="L4" i="9"/>
  <c r="P5" i="10" s="1"/>
  <c r="R5" i="10"/>
  <c r="K5" i="9"/>
  <c r="O6" i="10" s="1"/>
  <c r="L5" i="9"/>
  <c r="P6" i="10" s="1"/>
  <c r="K6" i="9"/>
  <c r="O7" i="10" s="1"/>
  <c r="L6" i="9"/>
  <c r="P7" i="10" s="1"/>
  <c r="R7" i="10"/>
  <c r="K7" i="9"/>
  <c r="O8" i="10" s="1"/>
  <c r="L7" i="9"/>
  <c r="P8" i="10" s="1"/>
  <c r="K8" i="9"/>
  <c r="O9" i="10" s="1"/>
  <c r="L8" i="9"/>
  <c r="P9" i="10" s="1"/>
  <c r="K9" i="9"/>
  <c r="O10" i="10" s="1"/>
  <c r="L9" i="9"/>
  <c r="P10" i="10" s="1"/>
  <c r="K10" i="9"/>
  <c r="O11" i="10" s="1"/>
  <c r="L10" i="9"/>
  <c r="P11" i="10" s="1"/>
  <c r="K11" i="9"/>
  <c r="O12" i="10" s="1"/>
  <c r="L11" i="9"/>
  <c r="P12" i="10" s="1"/>
  <c r="K12" i="9"/>
  <c r="O13" i="10" s="1"/>
  <c r="L12" i="9"/>
  <c r="P13" i="10" s="1"/>
  <c r="K13" i="9"/>
  <c r="O14" i="10" s="1"/>
  <c r="L13" i="9"/>
  <c r="P14" i="10" s="1"/>
  <c r="K14" i="9"/>
  <c r="O15" i="10" s="1"/>
  <c r="L14" i="9"/>
  <c r="P15" i="10" s="1"/>
  <c r="K15" i="9"/>
  <c r="O16" i="10" s="1"/>
  <c r="L15" i="9"/>
  <c r="P16" i="10" s="1"/>
  <c r="K16" i="9"/>
  <c r="O17" i="10" s="1"/>
  <c r="L16" i="9"/>
  <c r="P17" i="10" s="1"/>
  <c r="R17" i="10"/>
  <c r="K17" i="9"/>
  <c r="O18" i="10" s="1"/>
  <c r="L17" i="9"/>
  <c r="P18" i="10" s="1"/>
  <c r="K18" i="9"/>
  <c r="O19" i="10" s="1"/>
  <c r="L18" i="9"/>
  <c r="P19" i="10" s="1"/>
  <c r="K19" i="9"/>
  <c r="O20" i="10" s="1"/>
  <c r="L19" i="9"/>
  <c r="P20" i="10" s="1"/>
  <c r="K20" i="9"/>
  <c r="O21" i="10" s="1"/>
  <c r="L20" i="9"/>
  <c r="P21" i="10" s="1"/>
  <c r="K21" i="9"/>
  <c r="O22" i="10" s="1"/>
  <c r="L21" i="9"/>
  <c r="P22" i="10" s="1"/>
  <c r="K22" i="9"/>
  <c r="O23" i="10" s="1"/>
  <c r="L22" i="9"/>
  <c r="P23" i="10" s="1"/>
  <c r="K23" i="9"/>
  <c r="O24" i="10" s="1"/>
  <c r="L23" i="9"/>
  <c r="P24" i="10" s="1"/>
  <c r="K24" i="9"/>
  <c r="O25" i="10" s="1"/>
  <c r="L24" i="9"/>
  <c r="P25" i="10" s="1"/>
  <c r="K25" i="9"/>
  <c r="O26" i="10" s="1"/>
  <c r="L25" i="9"/>
  <c r="P26" i="10" s="1"/>
  <c r="K26" i="9"/>
  <c r="O27" i="10" s="1"/>
  <c r="L26" i="9"/>
  <c r="P27" i="10" s="1"/>
  <c r="K27" i="9"/>
  <c r="O28" i="10" s="1"/>
  <c r="L27" i="9"/>
  <c r="P28" i="10" s="1"/>
  <c r="K28" i="9"/>
  <c r="O29" i="10" s="1"/>
  <c r="L28" i="9"/>
  <c r="P29" i="10" s="1"/>
  <c r="K29" i="9"/>
  <c r="O30" i="10" s="1"/>
  <c r="L29" i="9"/>
  <c r="P30" i="10" s="1"/>
  <c r="R30" i="10"/>
  <c r="K30" i="9"/>
  <c r="O31" i="10" s="1"/>
  <c r="L30" i="9"/>
  <c r="P31" i="10" s="1"/>
  <c r="K31" i="9"/>
  <c r="O32" i="10" s="1"/>
  <c r="L31" i="9"/>
  <c r="P32" i="10" s="1"/>
  <c r="K32" i="9"/>
  <c r="O33" i="10" s="1"/>
  <c r="L32" i="9"/>
  <c r="P33" i="10" s="1"/>
  <c r="K33" i="9"/>
  <c r="O34" i="10" s="1"/>
  <c r="L33" i="9"/>
  <c r="P34" i="10" s="1"/>
  <c r="R34" i="10"/>
  <c r="K34" i="9"/>
  <c r="O35" i="10" s="1"/>
  <c r="L34" i="9"/>
  <c r="P35" i="10" s="1"/>
  <c r="K35" i="9"/>
  <c r="O36" i="10" s="1"/>
  <c r="L35" i="9"/>
  <c r="P36" i="10" s="1"/>
  <c r="K36" i="9"/>
  <c r="O37" i="10" s="1"/>
  <c r="L36" i="9"/>
  <c r="P37" i="10" s="1"/>
  <c r="K37" i="9"/>
  <c r="O38" i="10" s="1"/>
  <c r="L37" i="9"/>
  <c r="P38" i="10" s="1"/>
  <c r="R38" i="10"/>
  <c r="K38" i="9"/>
  <c r="O39" i="10" s="1"/>
  <c r="L38" i="9"/>
  <c r="P39" i="10" s="1"/>
  <c r="K39" i="9"/>
  <c r="O40" i="10" s="1"/>
  <c r="L39" i="9"/>
  <c r="P40" i="10" s="1"/>
  <c r="K40" i="9"/>
  <c r="O41" i="10" s="1"/>
  <c r="L40" i="9"/>
  <c r="P41" i="10" s="1"/>
  <c r="K41" i="9"/>
  <c r="O42" i="10" s="1"/>
  <c r="L41" i="9"/>
  <c r="P42" i="10" s="1"/>
  <c r="R42" i="10"/>
  <c r="K42" i="9"/>
  <c r="O43" i="10" s="1"/>
  <c r="L42" i="9"/>
  <c r="P43" i="10" s="1"/>
  <c r="K2" i="9"/>
  <c r="O3" i="10" s="1"/>
  <c r="B3" i="9"/>
  <c r="B4" i="10" s="1"/>
  <c r="B4" i="9"/>
  <c r="B5" i="10" s="1"/>
  <c r="B5" i="9"/>
  <c r="B6" i="10" s="1"/>
  <c r="B6" i="9"/>
  <c r="B7" i="10" s="1"/>
  <c r="B7" i="9"/>
  <c r="B8" i="10" s="1"/>
  <c r="B8" i="9"/>
  <c r="B9" i="10" s="1"/>
  <c r="B9" i="9"/>
  <c r="B10" i="10" s="1"/>
  <c r="B10" i="9"/>
  <c r="B11" i="10" s="1"/>
  <c r="B11" i="9"/>
  <c r="B12" i="10" s="1"/>
  <c r="B12" i="9"/>
  <c r="B13" i="10" s="1"/>
  <c r="B13" i="9"/>
  <c r="B14" i="10" s="1"/>
  <c r="B14" i="9"/>
  <c r="B15" i="10" s="1"/>
  <c r="B15" i="9"/>
  <c r="B16" i="10" s="1"/>
  <c r="B16" i="9"/>
  <c r="B17" i="10" s="1"/>
  <c r="B17" i="9"/>
  <c r="B18" i="10" s="1"/>
  <c r="B18" i="9"/>
  <c r="B19" i="10" s="1"/>
  <c r="B19" i="9"/>
  <c r="B20" i="10" s="1"/>
  <c r="B20" i="9"/>
  <c r="B21" i="10" s="1"/>
  <c r="B21" i="9"/>
  <c r="B22" i="10" s="1"/>
  <c r="B22" i="9"/>
  <c r="B23" i="10" s="1"/>
  <c r="B23" i="9"/>
  <c r="B24" i="10" s="1"/>
  <c r="B24" i="9"/>
  <c r="B25" i="10" s="1"/>
  <c r="B25" i="9"/>
  <c r="B26" i="10" s="1"/>
  <c r="B26" i="9"/>
  <c r="B27" i="10" s="1"/>
  <c r="B27" i="9"/>
  <c r="B28" i="10" s="1"/>
  <c r="B28" i="9"/>
  <c r="B29" i="10" s="1"/>
  <c r="B29" i="9"/>
  <c r="B30" i="10" s="1"/>
  <c r="B30" i="9"/>
  <c r="B31" i="10" s="1"/>
  <c r="B31" i="9"/>
  <c r="B32" i="10" s="1"/>
  <c r="B32" i="9"/>
  <c r="B33" i="10" s="1"/>
  <c r="B33" i="9"/>
  <c r="B34" i="10" s="1"/>
  <c r="B34" i="9"/>
  <c r="B35" i="10" s="1"/>
  <c r="B35" i="9"/>
  <c r="B36" i="10" s="1"/>
  <c r="B36" i="9"/>
  <c r="B37" i="10" s="1"/>
  <c r="B37" i="9"/>
  <c r="B38" i="10" s="1"/>
  <c r="B38" i="9"/>
  <c r="B39" i="10" s="1"/>
  <c r="B39" i="9"/>
  <c r="B40" i="10" s="1"/>
  <c r="B40" i="9"/>
  <c r="B41" i="10" s="1"/>
  <c r="B41" i="9"/>
  <c r="B42" i="10" s="1"/>
  <c r="B42" i="9"/>
  <c r="B43" i="10" s="1"/>
  <c r="B2" i="9"/>
  <c r="B3" i="10" s="1"/>
  <c r="C46" i="10" l="1"/>
  <c r="Q46" i="10"/>
  <c r="H46" i="10"/>
  <c r="P46" i="10"/>
  <c r="K46" i="10"/>
  <c r="J46" i="10"/>
  <c r="O46" i="10"/>
  <c r="I46" i="10"/>
  <c r="B46" i="10"/>
  <c r="D46" i="10"/>
  <c r="R46" i="10"/>
  <c r="Q46" i="9"/>
  <c r="W37" i="10" s="1"/>
  <c r="G46" i="9"/>
  <c r="C46" i="9"/>
  <c r="I46" i="9"/>
  <c r="P46" i="9"/>
  <c r="F46" i="9"/>
  <c r="H46" i="9"/>
  <c r="R46" i="9"/>
  <c r="T46" i="9"/>
  <c r="U46" i="9"/>
  <c r="D46" i="9"/>
  <c r="V46" i="9"/>
  <c r="X46" i="9"/>
  <c r="AH3" i="10" s="1"/>
  <c r="Y46" i="9"/>
  <c r="W38" i="10" l="1"/>
  <c r="W21" i="10"/>
  <c r="W24" i="10"/>
  <c r="W3" i="10"/>
  <c r="W27" i="10"/>
  <c r="W31" i="10"/>
  <c r="W34" i="10"/>
  <c r="W13" i="10"/>
  <c r="W7" i="10"/>
  <c r="W4" i="10"/>
  <c r="W18" i="10"/>
  <c r="W20" i="10"/>
  <c r="W25" i="10"/>
  <c r="W8" i="10"/>
  <c r="W35" i="10"/>
  <c r="W26" i="10"/>
  <c r="W39" i="10"/>
  <c r="W9" i="10"/>
  <c r="W43" i="10"/>
  <c r="W17" i="10"/>
  <c r="W16" i="10"/>
  <c r="W42" i="10"/>
  <c r="W14" i="10"/>
  <c r="W5" i="10"/>
  <c r="W36" i="10"/>
  <c r="W15" i="10"/>
  <c r="W11" i="10"/>
  <c r="W22" i="10"/>
  <c r="W29" i="10"/>
  <c r="W30" i="10"/>
  <c r="W23" i="10"/>
  <c r="W19" i="10"/>
  <c r="W6" i="10"/>
  <c r="W32" i="10"/>
  <c r="W33" i="10"/>
  <c r="W10" i="10"/>
  <c r="W12" i="10"/>
  <c r="W28" i="10"/>
  <c r="W40" i="10"/>
  <c r="W41" i="10"/>
  <c r="S4" i="10"/>
  <c r="S12" i="10"/>
  <c r="S20" i="10"/>
  <c r="S28" i="10"/>
  <c r="S36" i="10"/>
  <c r="S3" i="10"/>
  <c r="S19" i="10"/>
  <c r="S5" i="10"/>
  <c r="S13" i="10"/>
  <c r="S21" i="10"/>
  <c r="S29" i="10"/>
  <c r="S37" i="10"/>
  <c r="S33" i="10"/>
  <c r="S11" i="10"/>
  <c r="S6" i="10"/>
  <c r="S14" i="10"/>
  <c r="S22" i="10"/>
  <c r="S30" i="10"/>
  <c r="S38" i="10"/>
  <c r="S35" i="10"/>
  <c r="S43" i="10"/>
  <c r="S7" i="10"/>
  <c r="S15" i="10"/>
  <c r="S23" i="10"/>
  <c r="S31" i="10"/>
  <c r="S39" i="10"/>
  <c r="S27" i="10"/>
  <c r="S8" i="10"/>
  <c r="S16" i="10"/>
  <c r="S24" i="10"/>
  <c r="S32" i="10"/>
  <c r="S40" i="10"/>
  <c r="S9" i="10"/>
  <c r="S17" i="10"/>
  <c r="S25" i="10"/>
  <c r="S41" i="10"/>
  <c r="S10" i="10"/>
  <c r="S18" i="10"/>
  <c r="S26" i="10"/>
  <c r="S34" i="10"/>
  <c r="S42" i="10"/>
  <c r="C6" i="10"/>
  <c r="C14" i="10"/>
  <c r="C22" i="10"/>
  <c r="C30" i="10"/>
  <c r="C38" i="10"/>
  <c r="C9" i="10"/>
  <c r="C17" i="10"/>
  <c r="C25" i="10"/>
  <c r="C33" i="10"/>
  <c r="C41" i="10"/>
  <c r="C3" i="10"/>
  <c r="C4" i="10"/>
  <c r="C12" i="10"/>
  <c r="C20" i="10"/>
  <c r="C28" i="10"/>
  <c r="C36" i="10"/>
  <c r="C7" i="10"/>
  <c r="C15" i="10"/>
  <c r="C23" i="10"/>
  <c r="C31" i="10"/>
  <c r="C39" i="10"/>
  <c r="C10" i="10"/>
  <c r="C18" i="10"/>
  <c r="C26" i="10"/>
  <c r="C34" i="10"/>
  <c r="C42" i="10"/>
  <c r="C5" i="10"/>
  <c r="C13" i="10"/>
  <c r="C21" i="10"/>
  <c r="C29" i="10"/>
  <c r="C37" i="10"/>
  <c r="C8" i="10"/>
  <c r="C16" i="10"/>
  <c r="C24" i="10"/>
  <c r="C32" i="10"/>
  <c r="C40" i="10"/>
  <c r="C11" i="10"/>
  <c r="C19" i="10"/>
  <c r="C27" i="10"/>
  <c r="C35" i="10"/>
  <c r="C43" i="10"/>
  <c r="H5" i="10"/>
  <c r="H7" i="10"/>
  <c r="H9" i="10"/>
  <c r="H11" i="10"/>
  <c r="H13" i="10"/>
  <c r="H15" i="10"/>
  <c r="H17" i="10"/>
  <c r="H19" i="10"/>
  <c r="H21" i="10"/>
  <c r="H23" i="10"/>
  <c r="H25" i="10"/>
  <c r="H27" i="10"/>
  <c r="H29" i="10"/>
  <c r="H31" i="10"/>
  <c r="H33" i="10"/>
  <c r="H35" i="10"/>
  <c r="H37" i="10"/>
  <c r="H39" i="10"/>
  <c r="H41" i="10"/>
  <c r="H43" i="10"/>
  <c r="H4" i="10"/>
  <c r="H6" i="10"/>
  <c r="H8" i="10"/>
  <c r="H10" i="10"/>
  <c r="H12" i="10"/>
  <c r="H14" i="10"/>
  <c r="H16" i="10"/>
  <c r="H18" i="10"/>
  <c r="H20" i="10"/>
  <c r="H22" i="10"/>
  <c r="H24" i="10"/>
  <c r="H26" i="10"/>
  <c r="H28" i="10"/>
  <c r="H30" i="10"/>
  <c r="H32" i="10"/>
  <c r="H34" i="10"/>
  <c r="H36" i="10"/>
  <c r="H38" i="10"/>
  <c r="H40" i="10"/>
  <c r="H42" i="10"/>
  <c r="H3" i="10"/>
  <c r="V6" i="10"/>
  <c r="V19" i="10"/>
  <c r="V22" i="10"/>
  <c r="V31" i="10"/>
  <c r="V13" i="10"/>
  <c r="V16" i="10"/>
  <c r="V10" i="10"/>
  <c r="V20" i="10"/>
  <c r="V26" i="10"/>
  <c r="V5" i="10"/>
  <c r="V8" i="10"/>
  <c r="V7" i="10"/>
  <c r="V23" i="10"/>
  <c r="V34" i="10"/>
  <c r="V42" i="10"/>
  <c r="V3" i="10"/>
  <c r="V18" i="10"/>
  <c r="V28" i="10"/>
  <c r="V37" i="10"/>
  <c r="V14" i="10"/>
  <c r="V24" i="10"/>
  <c r="V29" i="10"/>
  <c r="V32" i="10"/>
  <c r="V40" i="10"/>
  <c r="V9" i="10"/>
  <c r="V35" i="10"/>
  <c r="V43" i="10"/>
  <c r="V25" i="10"/>
  <c r="V38" i="10"/>
  <c r="V4" i="10"/>
  <c r="V11" i="10"/>
  <c r="V15" i="10"/>
  <c r="V21" i="10"/>
  <c r="V30" i="10"/>
  <c r="V33" i="10"/>
  <c r="V41" i="10"/>
  <c r="V17" i="10"/>
  <c r="V27" i="10"/>
  <c r="V36" i="10"/>
  <c r="V12" i="10"/>
  <c r="V39" i="10"/>
  <c r="K4" i="10"/>
  <c r="K6" i="10"/>
  <c r="K8" i="10"/>
  <c r="K10" i="10"/>
  <c r="K12" i="10"/>
  <c r="K14" i="10"/>
  <c r="K16" i="10"/>
  <c r="K18" i="10"/>
  <c r="K20" i="10"/>
  <c r="K22" i="10"/>
  <c r="K24" i="10"/>
  <c r="K26" i="10"/>
  <c r="K28" i="10"/>
  <c r="K30" i="10"/>
  <c r="K32" i="10"/>
  <c r="K34" i="10"/>
  <c r="K36" i="10"/>
  <c r="K38" i="10"/>
  <c r="K40" i="10"/>
  <c r="K42" i="10"/>
  <c r="K5" i="10"/>
  <c r="K7" i="10"/>
  <c r="K9" i="10"/>
  <c r="K11" i="10"/>
  <c r="K13" i="10"/>
  <c r="K15" i="10"/>
  <c r="K17" i="10"/>
  <c r="K19" i="10"/>
  <c r="K21" i="10"/>
  <c r="K23" i="10"/>
  <c r="K25" i="10"/>
  <c r="K27" i="10"/>
  <c r="K29" i="10"/>
  <c r="K31" i="10"/>
  <c r="K33" i="10"/>
  <c r="K35" i="10"/>
  <c r="K37" i="10"/>
  <c r="K39" i="10"/>
  <c r="K41" i="10"/>
  <c r="K43" i="10"/>
  <c r="K3" i="10"/>
  <c r="D11" i="10"/>
  <c r="D19" i="10"/>
  <c r="D27" i="10"/>
  <c r="E27" i="10" s="1"/>
  <c r="D35" i="10"/>
  <c r="D43" i="10"/>
  <c r="D6" i="10"/>
  <c r="D14" i="10"/>
  <c r="D22" i="10"/>
  <c r="D30" i="10"/>
  <c r="D38" i="10"/>
  <c r="D9" i="10"/>
  <c r="D17" i="10"/>
  <c r="D25" i="10"/>
  <c r="D33" i="10"/>
  <c r="D41" i="10"/>
  <c r="D3" i="10"/>
  <c r="D4" i="10"/>
  <c r="D12" i="10"/>
  <c r="D20" i="10"/>
  <c r="D28" i="10"/>
  <c r="D36" i="10"/>
  <c r="D7" i="10"/>
  <c r="D15" i="10"/>
  <c r="D23" i="10"/>
  <c r="D31" i="10"/>
  <c r="D39" i="10"/>
  <c r="D10" i="10"/>
  <c r="D18" i="10"/>
  <c r="D26" i="10"/>
  <c r="D34" i="10"/>
  <c r="D42" i="10"/>
  <c r="D5" i="10"/>
  <c r="D13" i="10"/>
  <c r="D21" i="10"/>
  <c r="D29" i="10"/>
  <c r="D37" i="10"/>
  <c r="D8" i="10"/>
  <c r="D16" i="10"/>
  <c r="D24" i="10"/>
  <c r="D32" i="10"/>
  <c r="D40" i="10"/>
  <c r="I5" i="10"/>
  <c r="I7" i="10"/>
  <c r="I9" i="10"/>
  <c r="I11" i="10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I39" i="10"/>
  <c r="I41" i="10"/>
  <c r="I43" i="10"/>
  <c r="I3" i="10"/>
  <c r="I4" i="10"/>
  <c r="I6" i="10"/>
  <c r="I8" i="10"/>
  <c r="I10" i="10"/>
  <c r="I12" i="10"/>
  <c r="I14" i="10"/>
  <c r="I16" i="10"/>
  <c r="I18" i="10"/>
  <c r="I20" i="10"/>
  <c r="I22" i="10"/>
  <c r="I24" i="10"/>
  <c r="I26" i="10"/>
  <c r="I28" i="10"/>
  <c r="I30" i="10"/>
  <c r="I32" i="10"/>
  <c r="I34" i="10"/>
  <c r="I36" i="10"/>
  <c r="I38" i="10"/>
  <c r="I40" i="10"/>
  <c r="I42" i="10"/>
  <c r="X12" i="10"/>
  <c r="X15" i="10"/>
  <c r="X9" i="10"/>
  <c r="X19" i="10"/>
  <c r="X25" i="10"/>
  <c r="X28" i="10"/>
  <c r="X6" i="10"/>
  <c r="X16" i="10"/>
  <c r="X22" i="10"/>
  <c r="X4" i="10"/>
  <c r="X17" i="10"/>
  <c r="X27" i="10"/>
  <c r="X36" i="10"/>
  <c r="X7" i="10"/>
  <c r="X13" i="10"/>
  <c r="X23" i="10"/>
  <c r="X31" i="10"/>
  <c r="X39" i="10"/>
  <c r="X8" i="10"/>
  <c r="X18" i="10"/>
  <c r="X34" i="10"/>
  <c r="X42" i="10"/>
  <c r="X24" i="10"/>
  <c r="X37" i="10"/>
  <c r="X10" i="10"/>
  <c r="X14" i="10"/>
  <c r="X20" i="10"/>
  <c r="X29" i="10"/>
  <c r="X32" i="10"/>
  <c r="X40" i="10"/>
  <c r="X26" i="10"/>
  <c r="X35" i="10"/>
  <c r="X43" i="10"/>
  <c r="X11" i="10"/>
  <c r="X38" i="10"/>
  <c r="X5" i="10"/>
  <c r="X21" i="10"/>
  <c r="X30" i="10"/>
  <c r="X33" i="10"/>
  <c r="X41" i="10"/>
  <c r="X3" i="10"/>
  <c r="J5" i="10"/>
  <c r="J7" i="10"/>
  <c r="J9" i="10"/>
  <c r="J11" i="10"/>
  <c r="J13" i="10"/>
  <c r="J15" i="10"/>
  <c r="J17" i="10"/>
  <c r="J19" i="10"/>
  <c r="J21" i="10"/>
  <c r="J23" i="10"/>
  <c r="J25" i="10"/>
  <c r="J27" i="10"/>
  <c r="J29" i="10"/>
  <c r="J31" i="10"/>
  <c r="J33" i="10"/>
  <c r="J35" i="10"/>
  <c r="J37" i="10"/>
  <c r="J39" i="10"/>
  <c r="J41" i="10"/>
  <c r="J43" i="10"/>
  <c r="J3" i="10"/>
  <c r="J4" i="10"/>
  <c r="J6" i="10"/>
  <c r="J8" i="10"/>
  <c r="J10" i="10"/>
  <c r="J12" i="10"/>
  <c r="J14" i="10"/>
  <c r="J16" i="10"/>
  <c r="J18" i="10"/>
  <c r="J20" i="10"/>
  <c r="J22" i="10"/>
  <c r="J24" i="10"/>
  <c r="J26" i="10"/>
  <c r="J28" i="10"/>
  <c r="J30" i="10"/>
  <c r="J32" i="10"/>
  <c r="J34" i="10"/>
  <c r="J36" i="10"/>
  <c r="J38" i="10"/>
  <c r="J40" i="10"/>
  <c r="J42" i="10"/>
  <c r="AI10" i="10"/>
  <c r="AI18" i="10"/>
  <c r="AI26" i="10"/>
  <c r="AI34" i="10"/>
  <c r="AI42" i="10"/>
  <c r="AI11" i="10"/>
  <c r="AI19" i="10"/>
  <c r="AI27" i="10"/>
  <c r="AI35" i="10"/>
  <c r="AI43" i="10"/>
  <c r="AI4" i="10"/>
  <c r="AI12" i="10"/>
  <c r="AI20" i="10"/>
  <c r="AI28" i="10"/>
  <c r="AI36" i="10"/>
  <c r="AI5" i="10"/>
  <c r="AI13" i="10"/>
  <c r="AI21" i="10"/>
  <c r="AI29" i="10"/>
  <c r="AI37" i="10"/>
  <c r="AI6" i="10"/>
  <c r="AI14" i="10"/>
  <c r="AI22" i="10"/>
  <c r="AI30" i="10"/>
  <c r="AI38" i="10"/>
  <c r="AI7" i="10"/>
  <c r="AI15" i="10"/>
  <c r="AI23" i="10"/>
  <c r="AI31" i="10"/>
  <c r="AI39" i="10"/>
  <c r="AI8" i="10"/>
  <c r="AI16" i="10"/>
  <c r="AI24" i="10"/>
  <c r="AI32" i="10"/>
  <c r="AI40" i="10"/>
  <c r="AI9" i="10"/>
  <c r="AI17" i="10"/>
  <c r="AI25" i="10"/>
  <c r="AI33" i="10"/>
  <c r="AI41" i="10"/>
  <c r="AI3" i="10"/>
  <c r="AH4" i="10"/>
  <c r="AH8" i="10"/>
  <c r="AH12" i="10"/>
  <c r="AH16" i="10"/>
  <c r="AH20" i="10"/>
  <c r="AH24" i="10"/>
  <c r="AH28" i="10"/>
  <c r="AH32" i="10"/>
  <c r="AH36" i="10"/>
  <c r="AH40" i="10"/>
  <c r="AH5" i="10"/>
  <c r="AH9" i="10"/>
  <c r="AH13" i="10"/>
  <c r="AH17" i="10"/>
  <c r="AH21" i="10"/>
  <c r="AH25" i="10"/>
  <c r="AH29" i="10"/>
  <c r="AH33" i="10"/>
  <c r="AH37" i="10"/>
  <c r="AH41" i="10"/>
  <c r="AH6" i="10"/>
  <c r="AH10" i="10"/>
  <c r="AH14" i="10"/>
  <c r="AH18" i="10"/>
  <c r="AH22" i="10"/>
  <c r="AH26" i="10"/>
  <c r="AH30" i="10"/>
  <c r="AH34" i="10"/>
  <c r="AH38" i="10"/>
  <c r="AH42" i="10"/>
  <c r="AH7" i="10"/>
  <c r="AH11" i="10"/>
  <c r="AH15" i="10"/>
  <c r="AH19" i="10"/>
  <c r="AH23" i="10"/>
  <c r="AH27" i="10"/>
  <c r="AH31" i="10"/>
  <c r="AH35" i="10"/>
  <c r="AH39" i="10"/>
  <c r="AH43" i="10"/>
  <c r="AD9" i="10"/>
  <c r="AD17" i="10"/>
  <c r="AD25" i="10"/>
  <c r="AD33" i="10"/>
  <c r="AD41" i="10"/>
  <c r="AD10" i="10"/>
  <c r="AD18" i="10"/>
  <c r="AD26" i="10"/>
  <c r="AD34" i="10"/>
  <c r="AD42" i="10"/>
  <c r="AD11" i="10"/>
  <c r="AD19" i="10"/>
  <c r="AD27" i="10"/>
  <c r="AD35" i="10"/>
  <c r="AD43" i="10"/>
  <c r="AD4" i="10"/>
  <c r="AD12" i="10"/>
  <c r="AD20" i="10"/>
  <c r="AD28" i="10"/>
  <c r="AD36" i="10"/>
  <c r="AD3" i="10"/>
  <c r="AD5" i="10"/>
  <c r="AD13" i="10"/>
  <c r="AD21" i="10"/>
  <c r="AD29" i="10"/>
  <c r="AD37" i="10"/>
  <c r="AD6" i="10"/>
  <c r="AD14" i="10"/>
  <c r="AD22" i="10"/>
  <c r="AD30" i="10"/>
  <c r="AD38" i="10"/>
  <c r="AD7" i="10"/>
  <c r="AD15" i="10"/>
  <c r="AD23" i="10"/>
  <c r="AD31" i="10"/>
  <c r="AD39" i="10"/>
  <c r="AD8" i="10"/>
  <c r="AD16" i="10"/>
  <c r="AD24" i="10"/>
  <c r="AD32" i="10"/>
  <c r="AD40" i="10"/>
  <c r="AC7" i="10"/>
  <c r="AC11" i="10"/>
  <c r="AC15" i="10"/>
  <c r="AC19" i="10"/>
  <c r="AC23" i="10"/>
  <c r="AC27" i="10"/>
  <c r="AC31" i="10"/>
  <c r="AC35" i="10"/>
  <c r="AC39" i="10"/>
  <c r="AC43" i="10"/>
  <c r="AC4" i="10"/>
  <c r="AC8" i="10"/>
  <c r="AC12" i="10"/>
  <c r="AC16" i="10"/>
  <c r="AC20" i="10"/>
  <c r="AC24" i="10"/>
  <c r="AC28" i="10"/>
  <c r="AC32" i="10"/>
  <c r="AC36" i="10"/>
  <c r="AC40" i="10"/>
  <c r="AC3" i="10"/>
  <c r="AC5" i="10"/>
  <c r="AC9" i="10"/>
  <c r="AC13" i="10"/>
  <c r="AC17" i="10"/>
  <c r="AC21" i="10"/>
  <c r="AC25" i="10"/>
  <c r="AC29" i="10"/>
  <c r="AC33" i="10"/>
  <c r="AC37" i="10"/>
  <c r="AC41" i="10"/>
  <c r="AC6" i="10"/>
  <c r="AC10" i="10"/>
  <c r="AC14" i="10"/>
  <c r="AC18" i="10"/>
  <c r="AC22" i="10"/>
  <c r="AC26" i="10"/>
  <c r="AC30" i="10"/>
  <c r="AC34" i="10"/>
  <c r="AC38" i="10"/>
  <c r="AC42" i="10"/>
  <c r="AB9" i="10"/>
  <c r="AB17" i="10"/>
  <c r="AB25" i="10"/>
  <c r="AB33" i="10"/>
  <c r="AB41" i="10"/>
  <c r="AB4" i="10"/>
  <c r="AB12" i="10"/>
  <c r="AB20" i="10"/>
  <c r="AB28" i="10"/>
  <c r="AB36" i="10"/>
  <c r="AB7" i="10"/>
  <c r="AB15" i="10"/>
  <c r="AB23" i="10"/>
  <c r="AB31" i="10"/>
  <c r="AB39" i="10"/>
  <c r="AB10" i="10"/>
  <c r="AB18" i="10"/>
  <c r="AB26" i="10"/>
  <c r="AB34" i="10"/>
  <c r="AB42" i="10"/>
  <c r="AB3" i="10"/>
  <c r="AB5" i="10"/>
  <c r="AB13" i="10"/>
  <c r="AB21" i="10"/>
  <c r="AB29" i="10"/>
  <c r="AB37" i="10"/>
  <c r="AB8" i="10"/>
  <c r="AB16" i="10"/>
  <c r="AB24" i="10"/>
  <c r="AB32" i="10"/>
  <c r="AB40" i="10"/>
  <c r="AB11" i="10"/>
  <c r="AB19" i="10"/>
  <c r="AB27" i="10"/>
  <c r="AB35" i="10"/>
  <c r="AB43" i="10"/>
  <c r="AB6" i="10"/>
  <c r="AB14" i="10"/>
  <c r="AB22" i="10"/>
  <c r="AB30" i="10"/>
  <c r="AB38" i="10"/>
  <c r="T38" i="10" l="1"/>
  <c r="D38" i="11" s="1"/>
  <c r="T24" i="10"/>
  <c r="D24" i="11" s="1"/>
  <c r="T32" i="10"/>
  <c r="D32" i="11" s="1"/>
  <c r="T21" i="10"/>
  <c r="D21" i="11" s="1"/>
  <c r="T10" i="10"/>
  <c r="D10" i="11" s="1"/>
  <c r="T40" i="10"/>
  <c r="D40" i="11" s="1"/>
  <c r="T31" i="10"/>
  <c r="D31" i="11" s="1"/>
  <c r="T28" i="10"/>
  <c r="D28" i="11" s="1"/>
  <c r="T4" i="10"/>
  <c r="D4" i="11" s="1"/>
  <c r="T30" i="10"/>
  <c r="D30" i="11" s="1"/>
  <c r="T23" i="10"/>
  <c r="D23" i="11" s="1"/>
  <c r="T17" i="10"/>
  <c r="D17" i="11" s="1"/>
  <c r="T6" i="10"/>
  <c r="D6" i="11" s="1"/>
  <c r="T14" i="10"/>
  <c r="D14" i="11" s="1"/>
  <c r="T39" i="10"/>
  <c r="D39" i="11" s="1"/>
  <c r="T12" i="10"/>
  <c r="D12" i="11" s="1"/>
  <c r="T3" i="10"/>
  <c r="T36" i="10"/>
  <c r="D36" i="11" s="1"/>
  <c r="T43" i="10"/>
  <c r="D43" i="11" s="1"/>
  <c r="T19" i="10"/>
  <c r="D19" i="11" s="1"/>
  <c r="T33" i="10"/>
  <c r="D33" i="11" s="1"/>
  <c r="T16" i="10"/>
  <c r="D16" i="11" s="1"/>
  <c r="T27" i="10"/>
  <c r="D27" i="11" s="1"/>
  <c r="T41" i="10"/>
  <c r="D41" i="11" s="1"/>
  <c r="T34" i="10"/>
  <c r="D34" i="11" s="1"/>
  <c r="T42" i="10"/>
  <c r="D42" i="11" s="1"/>
  <c r="T15" i="10"/>
  <c r="D15" i="11" s="1"/>
  <c r="T37" i="10"/>
  <c r="D37" i="11" s="1"/>
  <c r="T29" i="10"/>
  <c r="D29" i="11" s="1"/>
  <c r="T18" i="10"/>
  <c r="D18" i="11" s="1"/>
  <c r="T7" i="10"/>
  <c r="D7" i="11" s="1"/>
  <c r="T8" i="10"/>
  <c r="D8" i="11" s="1"/>
  <c r="T35" i="10"/>
  <c r="D35" i="11" s="1"/>
  <c r="T20" i="10"/>
  <c r="D20" i="11" s="1"/>
  <c r="T22" i="10"/>
  <c r="D22" i="11" s="1"/>
  <c r="T13" i="10"/>
  <c r="D13" i="11" s="1"/>
  <c r="T11" i="10"/>
  <c r="D11" i="11" s="1"/>
  <c r="T25" i="10"/>
  <c r="D25" i="11" s="1"/>
  <c r="T9" i="10"/>
  <c r="D9" i="11" s="1"/>
  <c r="T5" i="10"/>
  <c r="D5" i="11" s="1"/>
  <c r="E9" i="10"/>
  <c r="T26" i="10"/>
  <c r="D26" i="11" s="1"/>
  <c r="E37" i="10"/>
  <c r="E41" i="10"/>
  <c r="E18" i="10"/>
  <c r="E28" i="10"/>
  <c r="E17" i="10"/>
  <c r="E40" i="10"/>
  <c r="E13" i="10"/>
  <c r="E31" i="10"/>
  <c r="E4" i="10"/>
  <c r="E30" i="10"/>
  <c r="E32" i="10"/>
  <c r="E5" i="10"/>
  <c r="E23" i="10"/>
  <c r="E3" i="10"/>
  <c r="E22" i="10"/>
  <c r="E43" i="10"/>
  <c r="E26" i="10"/>
  <c r="E25" i="10"/>
  <c r="E16" i="10"/>
  <c r="E34" i="10"/>
  <c r="E7" i="10"/>
  <c r="E33" i="10"/>
  <c r="E6" i="10"/>
  <c r="E24" i="10"/>
  <c r="E42" i="10"/>
  <c r="E15" i="10"/>
  <c r="E14" i="10"/>
  <c r="L29" i="10"/>
  <c r="L13" i="10"/>
  <c r="E29" i="10"/>
  <c r="E10" i="10"/>
  <c r="E20" i="10"/>
  <c r="E11" i="10"/>
  <c r="E39" i="10"/>
  <c r="L34" i="10"/>
  <c r="E19" i="10"/>
  <c r="L18" i="10"/>
  <c r="E21" i="10"/>
  <c r="E12" i="10"/>
  <c r="E35" i="10"/>
  <c r="E8" i="10"/>
  <c r="E36" i="10"/>
  <c r="E38" i="10"/>
  <c r="L40" i="10"/>
  <c r="L24" i="10"/>
  <c r="L8" i="10"/>
  <c r="L33" i="10"/>
  <c r="L17" i="10"/>
  <c r="L38" i="10"/>
  <c r="L22" i="10"/>
  <c r="L6" i="10"/>
  <c r="L31" i="10"/>
  <c r="L15" i="10"/>
  <c r="L4" i="10"/>
  <c r="L27" i="10"/>
  <c r="L32" i="10"/>
  <c r="L16" i="10"/>
  <c r="L41" i="10"/>
  <c r="L25" i="10"/>
  <c r="L9" i="10"/>
  <c r="L11" i="10"/>
  <c r="L30" i="10"/>
  <c r="L14" i="10"/>
  <c r="L39" i="10"/>
  <c r="L23" i="10"/>
  <c r="L7" i="10"/>
  <c r="L20" i="10"/>
  <c r="L43" i="10"/>
  <c r="L3" i="10"/>
  <c r="L28" i="10"/>
  <c r="L12" i="10"/>
  <c r="L37" i="10"/>
  <c r="L21" i="10"/>
  <c r="L5" i="10"/>
  <c r="L36" i="10"/>
  <c r="L42" i="10"/>
  <c r="L26" i="10"/>
  <c r="L10" i="10"/>
  <c r="L35" i="10"/>
  <c r="L19" i="10"/>
  <c r="D3" i="11" l="1"/>
  <c r="T49" i="10"/>
  <c r="F43" i="10"/>
  <c r="B43" i="11" s="1"/>
  <c r="F24" i="10"/>
  <c r="B24" i="11" s="1"/>
  <c r="F19" i="10"/>
  <c r="B19" i="11" s="1"/>
  <c r="F7" i="10"/>
  <c r="B7" i="11" s="1"/>
  <c r="F20" i="10"/>
  <c r="B20" i="11" s="1"/>
  <c r="F16" i="10"/>
  <c r="B16" i="11" s="1"/>
  <c r="F40" i="10"/>
  <c r="B40" i="11" s="1"/>
  <c r="F37" i="10"/>
  <c r="B37" i="11" s="1"/>
  <c r="F5" i="10"/>
  <c r="B5" i="11" s="1"/>
  <c r="F31" i="10"/>
  <c r="B31" i="11" s="1"/>
  <c r="F11" i="10"/>
  <c r="B11" i="11" s="1"/>
  <c r="F22" i="10"/>
  <c r="B22" i="11" s="1"/>
  <c r="F30" i="10"/>
  <c r="B30" i="11" s="1"/>
  <c r="F32" i="10"/>
  <c r="B32" i="11" s="1"/>
  <c r="F36" i="10"/>
  <c r="B36" i="11" s="1"/>
  <c r="F6" i="10"/>
  <c r="B6" i="11" s="1"/>
  <c r="F38" i="10"/>
  <c r="B38" i="11" s="1"/>
  <c r="F42" i="10"/>
  <c r="B42" i="11" s="1"/>
  <c r="F10" i="10"/>
  <c r="B10" i="11" s="1"/>
  <c r="F35" i="10"/>
  <c r="B35" i="11" s="1"/>
  <c r="F29" i="10"/>
  <c r="B29" i="11" s="1"/>
  <c r="F23" i="10"/>
  <c r="B23" i="11" s="1"/>
  <c r="F3" i="10"/>
  <c r="F18" i="10"/>
  <c r="B18" i="11" s="1"/>
  <c r="F17" i="10"/>
  <c r="B17" i="11" s="1"/>
  <c r="F26" i="10"/>
  <c r="B26" i="11" s="1"/>
  <c r="F13" i="10"/>
  <c r="B13" i="11" s="1"/>
  <c r="F21" i="10"/>
  <c r="B21" i="11" s="1"/>
  <c r="F15" i="10"/>
  <c r="B15" i="11" s="1"/>
  <c r="F14" i="10"/>
  <c r="B14" i="11" s="1"/>
  <c r="F28" i="10"/>
  <c r="B28" i="11" s="1"/>
  <c r="F39" i="10"/>
  <c r="B39" i="11" s="1"/>
  <c r="F4" i="10"/>
  <c r="B4" i="11" s="1"/>
  <c r="F9" i="10"/>
  <c r="B9" i="11" s="1"/>
  <c r="F41" i="10"/>
  <c r="B41" i="11" s="1"/>
  <c r="F8" i="10"/>
  <c r="B8" i="11" s="1"/>
  <c r="F12" i="10"/>
  <c r="B12" i="11" s="1"/>
  <c r="F27" i="10"/>
  <c r="B27" i="11" s="1"/>
  <c r="F34" i="10"/>
  <c r="B34" i="11" s="1"/>
  <c r="F25" i="10"/>
  <c r="B25" i="11" s="1"/>
  <c r="F33" i="10"/>
  <c r="B33" i="11" s="1"/>
  <c r="M19" i="10"/>
  <c r="C19" i="11" s="1"/>
  <c r="M5" i="10"/>
  <c r="C5" i="11" s="1"/>
  <c r="M10" i="10"/>
  <c r="C10" i="11" s="1"/>
  <c r="M21" i="10"/>
  <c r="C21" i="11" s="1"/>
  <c r="M20" i="10"/>
  <c r="C20" i="11" s="1"/>
  <c r="M14" i="10"/>
  <c r="C14" i="11" s="1"/>
  <c r="M32" i="10"/>
  <c r="C32" i="11" s="1"/>
  <c r="M15" i="10"/>
  <c r="C15" i="11" s="1"/>
  <c r="M35" i="10"/>
  <c r="C35" i="11" s="1"/>
  <c r="M26" i="10"/>
  <c r="C26" i="11" s="1"/>
  <c r="M37" i="10"/>
  <c r="C37" i="11" s="1"/>
  <c r="M30" i="10"/>
  <c r="C30" i="11" s="1"/>
  <c r="M29" i="10"/>
  <c r="C29" i="11" s="1"/>
  <c r="M13" i="10"/>
  <c r="C13" i="11" s="1"/>
  <c r="M31" i="10"/>
  <c r="C31" i="11" s="1"/>
  <c r="M39" i="10"/>
  <c r="C39" i="11" s="1"/>
  <c r="M42" i="10"/>
  <c r="C42" i="11" s="1"/>
  <c r="M12" i="10"/>
  <c r="C12" i="11" s="1"/>
  <c r="M6" i="10"/>
  <c r="C6" i="11" s="1"/>
  <c r="M17" i="10"/>
  <c r="C17" i="11" s="1"/>
  <c r="M23" i="10"/>
  <c r="C23" i="11" s="1"/>
  <c r="M41" i="10"/>
  <c r="C41" i="11" s="1"/>
  <c r="M40" i="10"/>
  <c r="C40" i="11" s="1"/>
  <c r="M28" i="10"/>
  <c r="C28" i="11" s="1"/>
  <c r="M22" i="10"/>
  <c r="C22" i="11" s="1"/>
  <c r="M33" i="10"/>
  <c r="C33" i="11" s="1"/>
  <c r="M34" i="10"/>
  <c r="C34" i="11" s="1"/>
  <c r="M4" i="10"/>
  <c r="C4" i="11" s="1"/>
  <c r="M3" i="10"/>
  <c r="M9" i="10"/>
  <c r="C9" i="11" s="1"/>
  <c r="M38" i="10"/>
  <c r="C38" i="11" s="1"/>
  <c r="M8" i="10"/>
  <c r="C8" i="11" s="1"/>
  <c r="M43" i="10"/>
  <c r="C43" i="11" s="1"/>
  <c r="M16" i="10"/>
  <c r="C16" i="11" s="1"/>
  <c r="M36" i="10"/>
  <c r="C36" i="11" s="1"/>
  <c r="M7" i="10"/>
  <c r="C7" i="11" s="1"/>
  <c r="M11" i="10"/>
  <c r="C11" i="11" s="1"/>
  <c r="M25" i="10"/>
  <c r="C25" i="11" s="1"/>
  <c r="M27" i="10"/>
  <c r="C27" i="11" s="1"/>
  <c r="M24" i="10"/>
  <c r="C24" i="11" s="1"/>
  <c r="M18" i="10"/>
  <c r="C18" i="11" s="1"/>
  <c r="C3" i="11" l="1"/>
  <c r="M49" i="10"/>
  <c r="B3" i="11"/>
  <c r="F49" i="10"/>
  <c r="E17" i="5"/>
  <c r="AP16" i="4"/>
  <c r="AI45" i="10" s="1"/>
  <c r="AJ16" i="4"/>
  <c r="AC45" i="10" s="1"/>
  <c r="AK16" i="4"/>
  <c r="AD45" i="10" s="1"/>
  <c r="AI16" i="4"/>
  <c r="AB45" i="10" s="1"/>
  <c r="AA16" i="4"/>
  <c r="AB16" i="4"/>
  <c r="AC16" i="4"/>
  <c r="X45" i="10" s="1"/>
  <c r="AD16" i="4"/>
  <c r="V45" i="10" s="1"/>
  <c r="AE16" i="4"/>
  <c r="W45" i="10" s="1"/>
  <c r="Z16" i="4"/>
  <c r="AF3" i="3"/>
  <c r="AF4" i="3"/>
  <c r="AF5" i="3"/>
  <c r="AF6" i="3"/>
  <c r="AF7" i="3"/>
  <c r="AF8" i="3"/>
  <c r="AF9" i="3"/>
  <c r="AF10" i="3"/>
  <c r="AF11" i="3"/>
  <c r="AF12" i="3"/>
  <c r="AF13" i="3"/>
  <c r="AF2" i="3"/>
  <c r="AE3" i="3"/>
  <c r="AE4" i="3"/>
  <c r="AE5" i="3"/>
  <c r="AE6" i="3"/>
  <c r="AE7" i="3"/>
  <c r="AE8" i="3"/>
  <c r="AE9" i="3"/>
  <c r="AE10" i="3"/>
  <c r="AE11" i="3"/>
  <c r="AE12" i="3"/>
  <c r="AE13" i="3"/>
  <c r="AE2" i="3"/>
  <c r="AC3" i="3"/>
  <c r="AC4" i="3"/>
  <c r="AC5" i="3"/>
  <c r="AC6" i="3"/>
  <c r="AC7" i="3"/>
  <c r="AC8" i="3"/>
  <c r="AC9" i="3"/>
  <c r="AC10" i="3"/>
  <c r="AC11" i="3"/>
  <c r="AC12" i="3"/>
  <c r="AC13" i="3"/>
  <c r="AC2" i="3"/>
  <c r="AB3" i="3"/>
  <c r="AB4" i="3"/>
  <c r="AB5" i="3"/>
  <c r="AB6" i="3"/>
  <c r="AB7" i="3"/>
  <c r="AB8" i="3"/>
  <c r="AB9" i="3"/>
  <c r="AB10" i="3"/>
  <c r="AB11" i="3"/>
  <c r="AB12" i="3"/>
  <c r="AB13" i="3"/>
  <c r="AB2" i="3"/>
  <c r="AA3" i="3"/>
  <c r="AA4" i="3"/>
  <c r="AA5" i="3"/>
  <c r="AA6" i="3"/>
  <c r="AA7" i="3"/>
  <c r="AA8" i="3"/>
  <c r="AA9" i="3"/>
  <c r="AA10" i="3"/>
  <c r="AA11" i="3"/>
  <c r="AA12" i="3"/>
  <c r="AA13" i="3"/>
  <c r="AA2" i="3"/>
  <c r="Y3" i="3"/>
  <c r="Y4" i="3"/>
  <c r="Y5" i="3"/>
  <c r="Y6" i="3"/>
  <c r="Y7" i="3"/>
  <c r="Y8" i="3"/>
  <c r="Y9" i="3"/>
  <c r="Y10" i="3"/>
  <c r="Y11" i="3"/>
  <c r="Y12" i="3"/>
  <c r="Y13" i="3"/>
  <c r="Y2" i="3"/>
  <c r="X3" i="3"/>
  <c r="X4" i="3"/>
  <c r="X5" i="3"/>
  <c r="X6" i="3"/>
  <c r="X7" i="3"/>
  <c r="X8" i="3"/>
  <c r="X9" i="3"/>
  <c r="X10" i="3"/>
  <c r="X11" i="3"/>
  <c r="X12" i="3"/>
  <c r="X13" i="3"/>
  <c r="X2" i="3"/>
  <c r="W3" i="3"/>
  <c r="W4" i="3"/>
  <c r="W5" i="3"/>
  <c r="W6" i="3"/>
  <c r="W7" i="3"/>
  <c r="W8" i="3"/>
  <c r="W9" i="3"/>
  <c r="W10" i="3"/>
  <c r="W17" i="3" s="1"/>
  <c r="AC10" i="4" s="1"/>
  <c r="W11" i="3"/>
  <c r="W12" i="3"/>
  <c r="W13" i="3"/>
  <c r="W2" i="3"/>
  <c r="V3" i="3"/>
  <c r="V4" i="3"/>
  <c r="V5" i="3"/>
  <c r="V6" i="3"/>
  <c r="V7" i="3"/>
  <c r="V8" i="3"/>
  <c r="V9" i="3"/>
  <c r="V10" i="3"/>
  <c r="V11" i="3"/>
  <c r="V12" i="3"/>
  <c r="V13" i="3"/>
  <c r="V2" i="3"/>
  <c r="U3" i="3"/>
  <c r="U4" i="3"/>
  <c r="U5" i="3"/>
  <c r="U6" i="3"/>
  <c r="U7" i="3"/>
  <c r="U8" i="3"/>
  <c r="U9" i="3"/>
  <c r="U10" i="3"/>
  <c r="U11" i="3"/>
  <c r="U12" i="3"/>
  <c r="U13" i="3"/>
  <c r="U2" i="3"/>
  <c r="R3" i="3"/>
  <c r="R4" i="3"/>
  <c r="R5" i="3"/>
  <c r="R6" i="3"/>
  <c r="R7" i="3"/>
  <c r="R8" i="3"/>
  <c r="R9" i="3"/>
  <c r="R10" i="3"/>
  <c r="R11" i="3"/>
  <c r="R12" i="3"/>
  <c r="R13" i="3"/>
  <c r="R2" i="3"/>
  <c r="Q3" i="3"/>
  <c r="Q4" i="3"/>
  <c r="Q5" i="3"/>
  <c r="U6" i="4" s="1"/>
  <c r="Q6" i="3"/>
  <c r="U7" i="4" s="1"/>
  <c r="Q7" i="3"/>
  <c r="Q8" i="3"/>
  <c r="Q9" i="3"/>
  <c r="U10" i="4" s="1"/>
  <c r="Q10" i="3"/>
  <c r="U11" i="4" s="1"/>
  <c r="Q11" i="3"/>
  <c r="U12" i="4" s="1"/>
  <c r="Q12" i="3"/>
  <c r="Q13" i="3"/>
  <c r="Q2" i="3"/>
  <c r="U3" i="4" s="1"/>
  <c r="P3" i="3"/>
  <c r="T4" i="4" s="1"/>
  <c r="P4" i="3"/>
  <c r="P5" i="3"/>
  <c r="P6" i="3"/>
  <c r="P7" i="3"/>
  <c r="P8" i="3"/>
  <c r="P9" i="3"/>
  <c r="P10" i="3"/>
  <c r="P11" i="3"/>
  <c r="P12" i="3"/>
  <c r="P13" i="3"/>
  <c r="P2" i="3"/>
  <c r="O3" i="3"/>
  <c r="O4" i="3"/>
  <c r="O5" i="3"/>
  <c r="O6" i="3"/>
  <c r="O7" i="3"/>
  <c r="O8" i="3"/>
  <c r="O9" i="3"/>
  <c r="O10" i="3"/>
  <c r="O11" i="3"/>
  <c r="O12" i="3"/>
  <c r="O13" i="3"/>
  <c r="O2" i="3"/>
  <c r="M3" i="3"/>
  <c r="M4" i="3"/>
  <c r="M5" i="3"/>
  <c r="M6" i="3"/>
  <c r="M7" i="3"/>
  <c r="M8" i="3"/>
  <c r="M9" i="3"/>
  <c r="M10" i="3"/>
  <c r="M11" i="3"/>
  <c r="M12" i="3"/>
  <c r="M13" i="3"/>
  <c r="M2" i="3"/>
  <c r="L3" i="3"/>
  <c r="L4" i="3"/>
  <c r="L5" i="3"/>
  <c r="L6" i="3"/>
  <c r="L7" i="3"/>
  <c r="L8" i="3"/>
  <c r="L9" i="3"/>
  <c r="L10" i="3"/>
  <c r="L11" i="3"/>
  <c r="L12" i="3"/>
  <c r="L13" i="3"/>
  <c r="L2" i="3"/>
  <c r="K3" i="3"/>
  <c r="K4" i="3"/>
  <c r="K5" i="3"/>
  <c r="K6" i="3"/>
  <c r="K7" i="3"/>
  <c r="K8" i="3"/>
  <c r="K9" i="3"/>
  <c r="K10" i="3"/>
  <c r="K11" i="3"/>
  <c r="K12" i="3"/>
  <c r="K13" i="3"/>
  <c r="K2" i="3"/>
  <c r="J3" i="3"/>
  <c r="J4" i="3"/>
  <c r="J5" i="3"/>
  <c r="J6" i="3"/>
  <c r="J7" i="3"/>
  <c r="J8" i="3"/>
  <c r="J9" i="3"/>
  <c r="J10" i="3"/>
  <c r="J11" i="3"/>
  <c r="J12" i="3"/>
  <c r="J13" i="3"/>
  <c r="J2" i="3"/>
  <c r="I3" i="3"/>
  <c r="I4" i="3"/>
  <c r="I5" i="3"/>
  <c r="I6" i="3"/>
  <c r="I7" i="3"/>
  <c r="I8" i="3"/>
  <c r="I9" i="3"/>
  <c r="I10" i="3"/>
  <c r="I11" i="3"/>
  <c r="I12" i="3"/>
  <c r="I13" i="3"/>
  <c r="I2" i="3"/>
  <c r="G3" i="3"/>
  <c r="G4" i="3"/>
  <c r="G5" i="3"/>
  <c r="G6" i="3"/>
  <c r="G7" i="3"/>
  <c r="G8" i="3"/>
  <c r="G9" i="3"/>
  <c r="G10" i="3"/>
  <c r="G11" i="3"/>
  <c r="G12" i="3"/>
  <c r="G13" i="3"/>
  <c r="G2" i="3"/>
  <c r="F3" i="3"/>
  <c r="F4" i="4" s="1"/>
  <c r="F4" i="3"/>
  <c r="F5" i="4" s="1"/>
  <c r="F5" i="3"/>
  <c r="F6" i="4" s="1"/>
  <c r="F6" i="3"/>
  <c r="F7" i="4" s="1"/>
  <c r="F7" i="3"/>
  <c r="F8" i="3"/>
  <c r="F9" i="4" s="1"/>
  <c r="F9" i="3"/>
  <c r="F10" i="3"/>
  <c r="F11" i="4" s="1"/>
  <c r="F11" i="3"/>
  <c r="F12" i="4" s="1"/>
  <c r="F12" i="3"/>
  <c r="F13" i="4" s="1"/>
  <c r="F13" i="3"/>
  <c r="F14" i="4" s="1"/>
  <c r="F2" i="3"/>
  <c r="F3" i="4" s="1"/>
  <c r="E3" i="3"/>
  <c r="E4" i="3"/>
  <c r="E5" i="3"/>
  <c r="E6" i="3"/>
  <c r="E7" i="3"/>
  <c r="E8" i="3"/>
  <c r="E9" i="3"/>
  <c r="E10" i="3"/>
  <c r="E11" i="3"/>
  <c r="E12" i="3"/>
  <c r="E13" i="3"/>
  <c r="E2" i="3"/>
  <c r="C3" i="3"/>
  <c r="C4" i="4" s="1"/>
  <c r="C4" i="3"/>
  <c r="C5" i="4" s="1"/>
  <c r="C5" i="3"/>
  <c r="C6" i="3"/>
  <c r="C7" i="4" s="1"/>
  <c r="C7" i="3"/>
  <c r="C8" i="3"/>
  <c r="C9" i="3"/>
  <c r="C10" i="4" s="1"/>
  <c r="C10" i="3"/>
  <c r="C11" i="4" s="1"/>
  <c r="C11" i="3"/>
  <c r="C12" i="4" s="1"/>
  <c r="C12" i="3"/>
  <c r="C13" i="4" s="1"/>
  <c r="C13" i="3"/>
  <c r="C2" i="3"/>
  <c r="C3" i="4" s="1"/>
  <c r="B3" i="3"/>
  <c r="B4" i="3"/>
  <c r="B5" i="4" s="1"/>
  <c r="B5" i="3"/>
  <c r="B6" i="3"/>
  <c r="B7" i="4" s="1"/>
  <c r="B7" i="3"/>
  <c r="B8" i="4" s="1"/>
  <c r="B8" i="3"/>
  <c r="B9" i="4" s="1"/>
  <c r="B9" i="3"/>
  <c r="B10" i="4" s="1"/>
  <c r="B10" i="3"/>
  <c r="B11" i="4" s="1"/>
  <c r="B11" i="3"/>
  <c r="B12" i="3"/>
  <c r="B13" i="4" s="1"/>
  <c r="B13" i="3"/>
  <c r="B2" i="3"/>
  <c r="AF17" i="5"/>
  <c r="AE17" i="5"/>
  <c r="AC17" i="5"/>
  <c r="AB17" i="5"/>
  <c r="AA17" i="5"/>
  <c r="Y17" i="5"/>
  <c r="X17" i="5"/>
  <c r="W17" i="5"/>
  <c r="V17" i="5"/>
  <c r="U17" i="5"/>
  <c r="T17" i="5"/>
  <c r="M17" i="5"/>
  <c r="L17" i="5"/>
  <c r="K17" i="5"/>
  <c r="J17" i="5"/>
  <c r="I17" i="5"/>
  <c r="G17" i="5"/>
  <c r="D17" i="5"/>
  <c r="T17" i="3"/>
  <c r="Z6" i="4" s="1"/>
  <c r="U4" i="4"/>
  <c r="U5" i="4"/>
  <c r="U8" i="4"/>
  <c r="U9" i="4"/>
  <c r="U13" i="4"/>
  <c r="U14" i="4"/>
  <c r="B4" i="4"/>
  <c r="B6" i="4"/>
  <c r="C6" i="4"/>
  <c r="D6" i="4"/>
  <c r="C8" i="4"/>
  <c r="F8" i="4"/>
  <c r="C9" i="4"/>
  <c r="D10" i="4"/>
  <c r="F10" i="4"/>
  <c r="B12" i="4"/>
  <c r="D13" i="4"/>
  <c r="B14" i="4"/>
  <c r="C14" i="4"/>
  <c r="D14" i="4"/>
  <c r="B3" i="4"/>
  <c r="D17" i="3"/>
  <c r="D5" i="4" s="1"/>
  <c r="AB46" i="10" l="1"/>
  <c r="W46" i="10"/>
  <c r="AC46" i="10"/>
  <c r="AE26" i="10" s="1"/>
  <c r="AD46" i="10"/>
  <c r="AE34" i="10" s="1"/>
  <c r="AH46" i="10"/>
  <c r="AI46" i="10"/>
  <c r="V46" i="10"/>
  <c r="AE40" i="10"/>
  <c r="X46" i="10"/>
  <c r="AC17" i="3"/>
  <c r="AK9" i="4" s="1"/>
  <c r="AA17" i="3"/>
  <c r="AF17" i="3"/>
  <c r="E17" i="3"/>
  <c r="E13" i="4" s="1"/>
  <c r="AB17" i="3"/>
  <c r="AJ12" i="4" s="1"/>
  <c r="AE17" i="3"/>
  <c r="AO4" i="4" s="1"/>
  <c r="Z13" i="4"/>
  <c r="Z12" i="4"/>
  <c r="Z9" i="4"/>
  <c r="Z4" i="4"/>
  <c r="Z5" i="4"/>
  <c r="Z11" i="4"/>
  <c r="Z10" i="4"/>
  <c r="Z8" i="4"/>
  <c r="Z3" i="4"/>
  <c r="Z7" i="4"/>
  <c r="Z14" i="4"/>
  <c r="AP11" i="4"/>
  <c r="AP13" i="4"/>
  <c r="AP4" i="4"/>
  <c r="AP5" i="4"/>
  <c r="AP10" i="4"/>
  <c r="AP12" i="4"/>
  <c r="AP9" i="4"/>
  <c r="AP8" i="4"/>
  <c r="AP3" i="4"/>
  <c r="AP7" i="4"/>
  <c r="AP14" i="4"/>
  <c r="AP6" i="4"/>
  <c r="AK3" i="4"/>
  <c r="AK7" i="4"/>
  <c r="AK14" i="4"/>
  <c r="AK6" i="4"/>
  <c r="AK13" i="4"/>
  <c r="AK5" i="4"/>
  <c r="AK12" i="4"/>
  <c r="AK4" i="4"/>
  <c r="AK11" i="4"/>
  <c r="AK10" i="4"/>
  <c r="AK8" i="4"/>
  <c r="AJ11" i="4"/>
  <c r="AJ7" i="4"/>
  <c r="AJ8" i="4"/>
  <c r="AJ6" i="4"/>
  <c r="AJ4" i="4"/>
  <c r="AJ9" i="4"/>
  <c r="AJ5" i="4"/>
  <c r="AI3" i="4"/>
  <c r="AI8" i="4"/>
  <c r="AI13" i="4"/>
  <c r="AI5" i="4"/>
  <c r="AI10" i="4"/>
  <c r="AI7" i="4"/>
  <c r="AI12" i="4"/>
  <c r="AI4" i="4"/>
  <c r="AI9" i="4"/>
  <c r="AI14" i="4"/>
  <c r="AI6" i="4"/>
  <c r="AI11" i="4"/>
  <c r="G17" i="3"/>
  <c r="G10" i="4" s="1"/>
  <c r="U17" i="3"/>
  <c r="AA3" i="4" s="1"/>
  <c r="J17" i="3"/>
  <c r="L6" i="4" s="1"/>
  <c r="M17" i="3"/>
  <c r="Y17" i="3"/>
  <c r="AE10" i="4" s="1"/>
  <c r="I17" i="3"/>
  <c r="K6" i="4" s="1"/>
  <c r="K17" i="3"/>
  <c r="M9" i="4" s="1"/>
  <c r="V4" i="4"/>
  <c r="X17" i="3"/>
  <c r="AD11" i="4" s="1"/>
  <c r="L17" i="3"/>
  <c r="N3" i="4" s="1"/>
  <c r="V17" i="3"/>
  <c r="AB5" i="4" s="1"/>
  <c r="AE5" i="4"/>
  <c r="AE13" i="4"/>
  <c r="AD10" i="4"/>
  <c r="AD7" i="4"/>
  <c r="AD14" i="4"/>
  <c r="AD6" i="4"/>
  <c r="AC8" i="4"/>
  <c r="AC6" i="4"/>
  <c r="AC12" i="4"/>
  <c r="AC13" i="4"/>
  <c r="AC11" i="4"/>
  <c r="AC9" i="4"/>
  <c r="AC7" i="4"/>
  <c r="AC5" i="4"/>
  <c r="AC14" i="4"/>
  <c r="AC3" i="4"/>
  <c r="AC4" i="4"/>
  <c r="AA12" i="4"/>
  <c r="V3" i="4"/>
  <c r="S5" i="4"/>
  <c r="S3" i="4"/>
  <c r="O7" i="4"/>
  <c r="O3" i="4"/>
  <c r="O13" i="4"/>
  <c r="O10" i="4"/>
  <c r="O5" i="4"/>
  <c r="M12" i="4"/>
  <c r="K4" i="4"/>
  <c r="K9" i="4"/>
  <c r="E5" i="4"/>
  <c r="E8" i="4"/>
  <c r="E3" i="4"/>
  <c r="E9" i="4"/>
  <c r="M3" i="4"/>
  <c r="M7" i="4"/>
  <c r="M10" i="4"/>
  <c r="M4" i="4"/>
  <c r="V10" i="4"/>
  <c r="T14" i="4"/>
  <c r="T6" i="4"/>
  <c r="T11" i="4"/>
  <c r="T8" i="4"/>
  <c r="T9" i="4"/>
  <c r="T13" i="4"/>
  <c r="T5" i="4"/>
  <c r="T10" i="4"/>
  <c r="T3" i="4"/>
  <c r="T7" i="4"/>
  <c r="T12" i="4"/>
  <c r="S13" i="4"/>
  <c r="S7" i="4"/>
  <c r="S14" i="4"/>
  <c r="S12" i="4"/>
  <c r="S10" i="4"/>
  <c r="S8" i="4"/>
  <c r="S6" i="4"/>
  <c r="S4" i="4"/>
  <c r="S11" i="4"/>
  <c r="S9" i="4"/>
  <c r="G11" i="4"/>
  <c r="O8" i="4"/>
  <c r="G12" i="4"/>
  <c r="E11" i="4"/>
  <c r="D7" i="4"/>
  <c r="M13" i="4"/>
  <c r="O11" i="4"/>
  <c r="M5" i="4"/>
  <c r="D11" i="4"/>
  <c r="G5" i="4"/>
  <c r="O14" i="4"/>
  <c r="K10" i="4"/>
  <c r="M8" i="4"/>
  <c r="O6" i="4"/>
  <c r="G7" i="4"/>
  <c r="G8" i="4"/>
  <c r="G4" i="4"/>
  <c r="D3" i="4"/>
  <c r="G13" i="4"/>
  <c r="D8" i="4"/>
  <c r="D4" i="4"/>
  <c r="M11" i="4"/>
  <c r="O9" i="4"/>
  <c r="K5" i="4"/>
  <c r="D12" i="4"/>
  <c r="G6" i="4"/>
  <c r="G9" i="4"/>
  <c r="M14" i="4"/>
  <c r="O12" i="4"/>
  <c r="M6" i="4"/>
  <c r="O4" i="4"/>
  <c r="G3" i="4"/>
  <c r="G14" i="4"/>
  <c r="D9" i="4"/>
  <c r="AE24" i="10" l="1"/>
  <c r="AE42" i="10"/>
  <c r="E4" i="4"/>
  <c r="E10" i="4"/>
  <c r="AE10" i="10"/>
  <c r="AE4" i="10"/>
  <c r="AE9" i="10"/>
  <c r="E6" i="4"/>
  <c r="H6" i="4" s="1"/>
  <c r="AE20" i="10"/>
  <c r="AE8" i="10"/>
  <c r="AE16" i="10"/>
  <c r="AE23" i="10"/>
  <c r="E7" i="4"/>
  <c r="AE19" i="10"/>
  <c r="AE3" i="10"/>
  <c r="AE38" i="10"/>
  <c r="E12" i="4"/>
  <c r="E14" i="4"/>
  <c r="AE22" i="10"/>
  <c r="AE14" i="10"/>
  <c r="AE17" i="10"/>
  <c r="AE39" i="10"/>
  <c r="AE30" i="10"/>
  <c r="AE6" i="10"/>
  <c r="AE43" i="10"/>
  <c r="AE37" i="10"/>
  <c r="AE12" i="10"/>
  <c r="AE41" i="10"/>
  <c r="AE36" i="10"/>
  <c r="AE7" i="10"/>
  <c r="AE21" i="10"/>
  <c r="AE35" i="10"/>
  <c r="AE15" i="10"/>
  <c r="AE33" i="10"/>
  <c r="AE5" i="10"/>
  <c r="AE13" i="10"/>
  <c r="AE25" i="10"/>
  <c r="AE27" i="10"/>
  <c r="AE29" i="10"/>
  <c r="AE31" i="10"/>
  <c r="AE11" i="10"/>
  <c r="AE18" i="10"/>
  <c r="AE32" i="10"/>
  <c r="Y8" i="10"/>
  <c r="Y33" i="10"/>
  <c r="Y23" i="10"/>
  <c r="Y9" i="10"/>
  <c r="Y36" i="10"/>
  <c r="Y4" i="10"/>
  <c r="Y41" i="10"/>
  <c r="Y40" i="10"/>
  <c r="Y3" i="10"/>
  <c r="Y22" i="10"/>
  <c r="Y35" i="10"/>
  <c r="Y18" i="10"/>
  <c r="Y12" i="10"/>
  <c r="Y11" i="10"/>
  <c r="Y29" i="10"/>
  <c r="Y28" i="10"/>
  <c r="Y15" i="10"/>
  <c r="Y32" i="10"/>
  <c r="Y42" i="10"/>
  <c r="Y10" i="10"/>
  <c r="Y20" i="10"/>
  <c r="Y26" i="10"/>
  <c r="Y34" i="10"/>
  <c r="Y6" i="10"/>
  <c r="Y16" i="10"/>
  <c r="Y17" i="10"/>
  <c r="Y30" i="10"/>
  <c r="Y14" i="10"/>
  <c r="Y25" i="10"/>
  <c r="Y38" i="10"/>
  <c r="Y5" i="10"/>
  <c r="Y24" i="10"/>
  <c r="Y7" i="10"/>
  <c r="Y39" i="10"/>
  <c r="Y43" i="10"/>
  <c r="Y19" i="10"/>
  <c r="Y13" i="10"/>
  <c r="Y31" i="10"/>
  <c r="Y37" i="10"/>
  <c r="Y21" i="10"/>
  <c r="Y27" i="10"/>
  <c r="AE28" i="10"/>
  <c r="AJ23" i="10"/>
  <c r="AJ11" i="10"/>
  <c r="AJ21" i="10"/>
  <c r="AJ10" i="10"/>
  <c r="AJ27" i="10"/>
  <c r="AJ31" i="10"/>
  <c r="AJ36" i="10"/>
  <c r="AJ19" i="10"/>
  <c r="AJ40" i="10"/>
  <c r="AJ3" i="10"/>
  <c r="AJ9" i="10"/>
  <c r="AJ16" i="10"/>
  <c r="AJ15" i="10"/>
  <c r="AJ6" i="10"/>
  <c r="AJ20" i="10"/>
  <c r="AJ37" i="10"/>
  <c r="AJ14" i="10"/>
  <c r="AJ13" i="10"/>
  <c r="AJ4" i="10"/>
  <c r="AJ8" i="10"/>
  <c r="AJ12" i="10"/>
  <c r="AJ39" i="10"/>
  <c r="AJ38" i="10"/>
  <c r="AJ29" i="10"/>
  <c r="AJ26" i="10"/>
  <c r="AJ28" i="10"/>
  <c r="AJ17" i="10"/>
  <c r="AJ33" i="10"/>
  <c r="AJ43" i="10"/>
  <c r="AJ24" i="10"/>
  <c r="AJ34" i="10"/>
  <c r="AJ30" i="10"/>
  <c r="AJ18" i="10"/>
  <c r="AJ35" i="10"/>
  <c r="AJ5" i="10"/>
  <c r="AJ41" i="10"/>
  <c r="AJ25" i="10"/>
  <c r="AJ7" i="10"/>
  <c r="AJ42" i="10"/>
  <c r="AJ22" i="10"/>
  <c r="AJ32" i="10"/>
  <c r="AE3" i="4"/>
  <c r="AE6" i="4"/>
  <c r="AE14" i="4"/>
  <c r="AE11" i="4"/>
  <c r="AE4" i="4"/>
  <c r="AE8" i="4"/>
  <c r="AE12" i="4"/>
  <c r="AE9" i="4"/>
  <c r="AE7" i="4"/>
  <c r="H13" i="4"/>
  <c r="AO12" i="4"/>
  <c r="AQ12" i="4" s="1"/>
  <c r="AO6" i="4"/>
  <c r="AQ6" i="4" s="1"/>
  <c r="AA11" i="4"/>
  <c r="AA13" i="4"/>
  <c r="AA5" i="4"/>
  <c r="AO11" i="4"/>
  <c r="AQ11" i="4" s="1"/>
  <c r="AA10" i="4"/>
  <c r="AA9" i="4"/>
  <c r="AA8" i="4"/>
  <c r="L10" i="4"/>
  <c r="L12" i="4"/>
  <c r="AQ4" i="4"/>
  <c r="AB4" i="4"/>
  <c r="AB9" i="4"/>
  <c r="AB6" i="4"/>
  <c r="AJ10" i="4"/>
  <c r="AL10" i="4" s="1"/>
  <c r="AB14" i="4"/>
  <c r="AJ14" i="4"/>
  <c r="AL14" i="4" s="1"/>
  <c r="L8" i="4"/>
  <c r="AB13" i="4"/>
  <c r="AJ13" i="4"/>
  <c r="AL13" i="4" s="1"/>
  <c r="AJ3" i="4"/>
  <c r="AL3" i="4" s="1"/>
  <c r="AA6" i="4"/>
  <c r="AB10" i="4"/>
  <c r="AB11" i="4"/>
  <c r="AB3" i="4"/>
  <c r="AB8" i="4"/>
  <c r="AA14" i="4"/>
  <c r="AB7" i="4"/>
  <c r="H10" i="4"/>
  <c r="AA7" i="4"/>
  <c r="AA4" i="4"/>
  <c r="AB12" i="4"/>
  <c r="L14" i="4"/>
  <c r="L5" i="4"/>
  <c r="L4" i="4"/>
  <c r="AO8" i="4"/>
  <c r="AQ8" i="4" s="1"/>
  <c r="L9" i="4"/>
  <c r="AO10" i="4"/>
  <c r="AQ10" i="4" s="1"/>
  <c r="AO9" i="4"/>
  <c r="AQ9" i="4" s="1"/>
  <c r="AO14" i="4"/>
  <c r="AQ14" i="4" s="1"/>
  <c r="AO13" i="4"/>
  <c r="AQ13" i="4" s="1"/>
  <c r="L3" i="4"/>
  <c r="N13" i="4"/>
  <c r="AO7" i="4"/>
  <c r="AQ7" i="4" s="1"/>
  <c r="AO5" i="4"/>
  <c r="AQ5" i="4" s="1"/>
  <c r="L11" i="4"/>
  <c r="L7" i="4"/>
  <c r="AO3" i="4"/>
  <c r="AQ3" i="4" s="1"/>
  <c r="L13" i="4"/>
  <c r="AL8" i="4"/>
  <c r="AL6" i="4"/>
  <c r="W4" i="4"/>
  <c r="W10" i="4"/>
  <c r="AL9" i="4"/>
  <c r="AL11" i="4"/>
  <c r="AL4" i="4"/>
  <c r="AL12" i="4"/>
  <c r="AL7" i="4"/>
  <c r="AL5" i="4"/>
  <c r="H3" i="4"/>
  <c r="W3" i="4"/>
  <c r="H12" i="4"/>
  <c r="H8" i="4"/>
  <c r="H14" i="4"/>
  <c r="H4" i="4"/>
  <c r="H11" i="4"/>
  <c r="H9" i="4"/>
  <c r="H5" i="4"/>
  <c r="H7" i="4"/>
  <c r="K8" i="4"/>
  <c r="V14" i="4"/>
  <c r="W14" i="4" s="1"/>
  <c r="K14" i="4"/>
  <c r="K11" i="4"/>
  <c r="V11" i="4"/>
  <c r="W11" i="4" s="1"/>
  <c r="K13" i="4"/>
  <c r="K12" i="4"/>
  <c r="V13" i="4"/>
  <c r="W13" i="4" s="1"/>
  <c r="K3" i="4"/>
  <c r="K7" i="4"/>
  <c r="V6" i="4"/>
  <c r="W6" i="4" s="1"/>
  <c r="N5" i="4"/>
  <c r="N14" i="4"/>
  <c r="AD9" i="4"/>
  <c r="AD13" i="4"/>
  <c r="N7" i="4"/>
  <c r="V12" i="4"/>
  <c r="W12" i="4" s="1"/>
  <c r="AD8" i="4"/>
  <c r="N4" i="4"/>
  <c r="AD5" i="4"/>
  <c r="N10" i="4"/>
  <c r="V7" i="4"/>
  <c r="W7" i="4" s="1"/>
  <c r="AD4" i="4"/>
  <c r="N12" i="4"/>
  <c r="N9" i="4"/>
  <c r="N6" i="4"/>
  <c r="P6" i="4" s="1"/>
  <c r="V5" i="4"/>
  <c r="W5" i="4" s="1"/>
  <c r="N11" i="4"/>
  <c r="V8" i="4"/>
  <c r="W8" i="4" s="1"/>
  <c r="AD12" i="4"/>
  <c r="N8" i="4"/>
  <c r="V9" i="4"/>
  <c r="W9" i="4" s="1"/>
  <c r="AD3" i="4"/>
  <c r="Z43" i="10" l="1"/>
  <c r="E43" i="11" s="1"/>
  <c r="Z42" i="10"/>
  <c r="E42" i="11" s="1"/>
  <c r="Z30" i="10"/>
  <c r="E30" i="11" s="1"/>
  <c r="Z35" i="10"/>
  <c r="E35" i="11" s="1"/>
  <c r="Z32" i="10"/>
  <c r="E32" i="11" s="1"/>
  <c r="Z21" i="10"/>
  <c r="E21" i="11" s="1"/>
  <c r="Z24" i="10"/>
  <c r="E24" i="11" s="1"/>
  <c r="Z6" i="10"/>
  <c r="E6" i="11" s="1"/>
  <c r="Z28" i="10"/>
  <c r="E28" i="11" s="1"/>
  <c r="Z40" i="10"/>
  <c r="E40" i="11" s="1"/>
  <c r="Z17" i="10"/>
  <c r="E17" i="11" s="1"/>
  <c r="Z37" i="10"/>
  <c r="E37" i="11" s="1"/>
  <c r="Z5" i="10"/>
  <c r="E5" i="11" s="1"/>
  <c r="Z34" i="10"/>
  <c r="E34" i="11" s="1"/>
  <c r="Z29" i="10"/>
  <c r="E29" i="11" s="1"/>
  <c r="Z41" i="10"/>
  <c r="E41" i="11" s="1"/>
  <c r="Z39" i="10"/>
  <c r="E39" i="11" s="1"/>
  <c r="Z31" i="10"/>
  <c r="E31" i="11" s="1"/>
  <c r="Z38" i="10"/>
  <c r="E38" i="11" s="1"/>
  <c r="Z26" i="10"/>
  <c r="E26" i="11" s="1"/>
  <c r="Z11" i="10"/>
  <c r="E11" i="11" s="1"/>
  <c r="Z4" i="10"/>
  <c r="E4" i="11" s="1"/>
  <c r="Z13" i="10"/>
  <c r="E13" i="11" s="1"/>
  <c r="Z25" i="10"/>
  <c r="E25" i="11" s="1"/>
  <c r="Z20" i="10"/>
  <c r="E20" i="11" s="1"/>
  <c r="Z12" i="10"/>
  <c r="E12" i="11" s="1"/>
  <c r="Z36" i="10"/>
  <c r="E36" i="11" s="1"/>
  <c r="Z19" i="10"/>
  <c r="E19" i="11" s="1"/>
  <c r="Z14" i="10"/>
  <c r="E14" i="11" s="1"/>
  <c r="Z10" i="10"/>
  <c r="E10" i="11" s="1"/>
  <c r="Z18" i="10"/>
  <c r="E18" i="11" s="1"/>
  <c r="Z9" i="10"/>
  <c r="E9" i="11" s="1"/>
  <c r="Z23" i="10"/>
  <c r="E23" i="11" s="1"/>
  <c r="Z33" i="10"/>
  <c r="Z22" i="10"/>
  <c r="E22" i="11" s="1"/>
  <c r="Z27" i="10"/>
  <c r="E27" i="11" s="1"/>
  <c r="Z7" i="10"/>
  <c r="E7" i="11" s="1"/>
  <c r="Z16" i="10"/>
  <c r="E16" i="11" s="1"/>
  <c r="Z15" i="10"/>
  <c r="E15" i="11" s="1"/>
  <c r="Z3" i="10"/>
  <c r="Z8" i="10"/>
  <c r="E8" i="11" s="1"/>
  <c r="AF30" i="10"/>
  <c r="F30" i="11" s="1"/>
  <c r="AF28" i="10"/>
  <c r="F28" i="11" s="1"/>
  <c r="AF39" i="10"/>
  <c r="F39" i="11" s="1"/>
  <c r="AF16" i="10"/>
  <c r="F16" i="11" s="1"/>
  <c r="AF32" i="10"/>
  <c r="F32" i="11" s="1"/>
  <c r="AF14" i="10"/>
  <c r="F14" i="11" s="1"/>
  <c r="AF24" i="10"/>
  <c r="F24" i="11" s="1"/>
  <c r="AF38" i="10"/>
  <c r="F38" i="11" s="1"/>
  <c r="AF40" i="10"/>
  <c r="F40" i="11" s="1"/>
  <c r="AF10" i="10"/>
  <c r="F10" i="11" s="1"/>
  <c r="AF12" i="10"/>
  <c r="F12" i="11" s="1"/>
  <c r="AF23" i="10"/>
  <c r="F23" i="11" s="1"/>
  <c r="AF26" i="10"/>
  <c r="F26" i="11" s="1"/>
  <c r="AF5" i="10"/>
  <c r="F5" i="11" s="1"/>
  <c r="AF27" i="10"/>
  <c r="F27" i="11" s="1"/>
  <c r="AK35" i="10"/>
  <c r="G35" i="11" s="1"/>
  <c r="AF17" i="10"/>
  <c r="F17" i="11" s="1"/>
  <c r="AF7" i="10"/>
  <c r="F7" i="11" s="1"/>
  <c r="AK28" i="10"/>
  <c r="G28" i="11" s="1"/>
  <c r="AF11" i="10"/>
  <c r="F11" i="11" s="1"/>
  <c r="AF3" i="10"/>
  <c r="AF8" i="10"/>
  <c r="F8" i="11" s="1"/>
  <c r="AF13" i="10"/>
  <c r="F13" i="11" s="1"/>
  <c r="AK3" i="10"/>
  <c r="AM27" i="10"/>
  <c r="AM6" i="10"/>
  <c r="AK22" i="10"/>
  <c r="G22" i="11" s="1"/>
  <c r="AK30" i="10"/>
  <c r="G30" i="11" s="1"/>
  <c r="AK29" i="10"/>
  <c r="G29" i="11" s="1"/>
  <c r="AK37" i="10"/>
  <c r="G37" i="11" s="1"/>
  <c r="AK19" i="10"/>
  <c r="G19" i="11" s="1"/>
  <c r="AF31" i="10"/>
  <c r="F31" i="11" s="1"/>
  <c r="AM37" i="10"/>
  <c r="AM5" i="10"/>
  <c r="AM34" i="10"/>
  <c r="AM29" i="10"/>
  <c r="AM41" i="10"/>
  <c r="AF33" i="10"/>
  <c r="F33" i="11" s="1"/>
  <c r="AF9" i="10"/>
  <c r="F9" i="11" s="1"/>
  <c r="AK42" i="10"/>
  <c r="G42" i="11" s="1"/>
  <c r="AK34" i="10"/>
  <c r="G34" i="11" s="1"/>
  <c r="AK38" i="10"/>
  <c r="G38" i="11" s="1"/>
  <c r="AK20" i="10"/>
  <c r="G20" i="11" s="1"/>
  <c r="AK36" i="10"/>
  <c r="G36" i="11" s="1"/>
  <c r="AF29" i="10"/>
  <c r="F29" i="11" s="1"/>
  <c r="AM31" i="10"/>
  <c r="AM38" i="10"/>
  <c r="AM26" i="10"/>
  <c r="AM11" i="10"/>
  <c r="AM4" i="10"/>
  <c r="AF15" i="10"/>
  <c r="F15" i="11" s="1"/>
  <c r="AF19" i="10"/>
  <c r="F19" i="11" s="1"/>
  <c r="AK26" i="10"/>
  <c r="G26" i="11" s="1"/>
  <c r="AK40" i="10"/>
  <c r="G40" i="11" s="1"/>
  <c r="AM28" i="10"/>
  <c r="AK7" i="10"/>
  <c r="G7" i="11" s="1"/>
  <c r="AK24" i="10"/>
  <c r="G24" i="11" s="1"/>
  <c r="AK39" i="10"/>
  <c r="G39" i="11" s="1"/>
  <c r="AK6" i="10"/>
  <c r="G6" i="11" s="1"/>
  <c r="AK31" i="10"/>
  <c r="G31" i="11" s="1"/>
  <c r="AM13" i="10"/>
  <c r="AM25" i="10"/>
  <c r="AM20" i="10"/>
  <c r="AM12" i="10"/>
  <c r="AM36" i="10"/>
  <c r="AF35" i="10"/>
  <c r="F35" i="11" s="1"/>
  <c r="AF4" i="10"/>
  <c r="F4" i="11" s="1"/>
  <c r="AK13" i="10"/>
  <c r="G13" i="11" s="1"/>
  <c r="AK11" i="10"/>
  <c r="G11" i="11" s="1"/>
  <c r="AM16" i="10"/>
  <c r="AK25" i="10"/>
  <c r="G25" i="11" s="1"/>
  <c r="AK43" i="10"/>
  <c r="G43" i="11" s="1"/>
  <c r="AK12" i="10"/>
  <c r="G12" i="11" s="1"/>
  <c r="AK15" i="10"/>
  <c r="G15" i="11" s="1"/>
  <c r="AK27" i="10"/>
  <c r="G27" i="11" s="1"/>
  <c r="AF22" i="10"/>
  <c r="F22" i="11" s="1"/>
  <c r="AF25" i="10"/>
  <c r="F25" i="11" s="1"/>
  <c r="AM19" i="10"/>
  <c r="AM14" i="10"/>
  <c r="AM10" i="10"/>
  <c r="AM18" i="10"/>
  <c r="AM9" i="10"/>
  <c r="AF21" i="10"/>
  <c r="F21" i="11" s="1"/>
  <c r="AF37" i="10"/>
  <c r="F37" i="11" s="1"/>
  <c r="AK18" i="10"/>
  <c r="G18" i="11" s="1"/>
  <c r="AM24" i="10"/>
  <c r="AK41" i="10"/>
  <c r="G41" i="11" s="1"/>
  <c r="AK33" i="10"/>
  <c r="G33" i="11" s="1"/>
  <c r="AK8" i="10"/>
  <c r="G8" i="11" s="1"/>
  <c r="AK16" i="10"/>
  <c r="G16" i="11" s="1"/>
  <c r="AK10" i="10"/>
  <c r="G10" i="11" s="1"/>
  <c r="AF20" i="10"/>
  <c r="F20" i="11" s="1"/>
  <c r="AF34" i="10"/>
  <c r="F34" i="11" s="1"/>
  <c r="AM43" i="10"/>
  <c r="AM30" i="10"/>
  <c r="AM42" i="10"/>
  <c r="AM35" i="10"/>
  <c r="AM23" i="10"/>
  <c r="AF36" i="10"/>
  <c r="F36" i="11" s="1"/>
  <c r="AF6" i="10"/>
  <c r="F6" i="11" s="1"/>
  <c r="AM7" i="10"/>
  <c r="AM15" i="10"/>
  <c r="AM3" i="10"/>
  <c r="AM8" i="10"/>
  <c r="AK32" i="10"/>
  <c r="G32" i="11" s="1"/>
  <c r="AK14" i="10"/>
  <c r="G14" i="11" s="1"/>
  <c r="AK23" i="10"/>
  <c r="G23" i="11" s="1"/>
  <c r="AM21" i="10"/>
  <c r="AM40" i="10"/>
  <c r="AK5" i="10"/>
  <c r="G5" i="11" s="1"/>
  <c r="AK17" i="10"/>
  <c r="G17" i="11" s="1"/>
  <c r="AK4" i="10"/>
  <c r="G4" i="11" s="1"/>
  <c r="AK9" i="10"/>
  <c r="G9" i="11" s="1"/>
  <c r="AK21" i="10"/>
  <c r="G21" i="11" s="1"/>
  <c r="AF41" i="10"/>
  <c r="F41" i="11" s="1"/>
  <c r="AF43" i="10"/>
  <c r="F43" i="11" s="1"/>
  <c r="AM39" i="10"/>
  <c r="AM17" i="10"/>
  <c r="AM32" i="10"/>
  <c r="AM22" i="10"/>
  <c r="E33" i="11"/>
  <c r="AM33" i="10"/>
  <c r="AF42" i="10"/>
  <c r="F42" i="11" s="1"/>
  <c r="AF18" i="10"/>
  <c r="F18" i="11" s="1"/>
  <c r="AF6" i="4"/>
  <c r="AR7" i="4"/>
  <c r="G7" i="7" s="1"/>
  <c r="AF5" i="4"/>
  <c r="P5" i="4"/>
  <c r="P3" i="4"/>
  <c r="AF11" i="4"/>
  <c r="AF10" i="4"/>
  <c r="P10" i="4"/>
  <c r="AF8" i="4"/>
  <c r="AF13" i="4"/>
  <c r="AF14" i="4"/>
  <c r="AF3" i="4"/>
  <c r="AF9" i="4"/>
  <c r="AF7" i="4"/>
  <c r="AF12" i="4"/>
  <c r="P13" i="4"/>
  <c r="P9" i="4"/>
  <c r="AF4" i="4"/>
  <c r="P4" i="4"/>
  <c r="AR3" i="4"/>
  <c r="G3" i="7" s="1"/>
  <c r="AM13" i="4"/>
  <c r="F13" i="7" s="1"/>
  <c r="AR11" i="4"/>
  <c r="G11" i="7" s="1"/>
  <c r="AM10" i="4"/>
  <c r="F10" i="7" s="1"/>
  <c r="AR13" i="4"/>
  <c r="G13" i="7" s="1"/>
  <c r="AT6" i="4"/>
  <c r="AR12" i="4"/>
  <c r="G12" i="7" s="1"/>
  <c r="AR6" i="4"/>
  <c r="G6" i="7" s="1"/>
  <c r="AR8" i="4"/>
  <c r="AR14" i="4"/>
  <c r="G14" i="7" s="1"/>
  <c r="AM9" i="4"/>
  <c r="F9" i="7" s="1"/>
  <c r="AM12" i="4"/>
  <c r="F12" i="7" s="1"/>
  <c r="AR5" i="4"/>
  <c r="G5" i="7" s="1"/>
  <c r="AR9" i="4"/>
  <c r="G9" i="7" s="1"/>
  <c r="AR4" i="4"/>
  <c r="G4" i="7" s="1"/>
  <c r="AR10" i="4"/>
  <c r="G10" i="7" s="1"/>
  <c r="AM7" i="4"/>
  <c r="F7" i="7" s="1"/>
  <c r="AM3" i="4"/>
  <c r="F3" i="7" s="1"/>
  <c r="AM8" i="4"/>
  <c r="F8" i="7" s="1"/>
  <c r="AM6" i="4"/>
  <c r="F6" i="7" s="1"/>
  <c r="AM5" i="4"/>
  <c r="F5" i="7" s="1"/>
  <c r="AM14" i="4"/>
  <c r="F14" i="7" s="1"/>
  <c r="AM11" i="4"/>
  <c r="F11" i="7" s="1"/>
  <c r="AM4" i="4"/>
  <c r="F4" i="7" s="1"/>
  <c r="I10" i="4"/>
  <c r="B10" i="7" s="1"/>
  <c r="X13" i="4"/>
  <c r="D13" i="7" s="1"/>
  <c r="X12" i="4"/>
  <c r="D12" i="7" s="1"/>
  <c r="X14" i="4"/>
  <c r="D14" i="7" s="1"/>
  <c r="X7" i="4"/>
  <c r="D7" i="7" s="1"/>
  <c r="X6" i="4"/>
  <c r="D6" i="7" s="1"/>
  <c r="X10" i="4"/>
  <c r="D10" i="7" s="1"/>
  <c r="X11" i="4"/>
  <c r="D11" i="7" s="1"/>
  <c r="X9" i="4"/>
  <c r="D9" i="7" s="1"/>
  <c r="X8" i="4"/>
  <c r="D8" i="7" s="1"/>
  <c r="X5" i="4"/>
  <c r="D5" i="7" s="1"/>
  <c r="I9" i="4"/>
  <c r="B9" i="7" s="1"/>
  <c r="X3" i="4"/>
  <c r="D3" i="7" s="1"/>
  <c r="X4" i="4"/>
  <c r="D4" i="7" s="1"/>
  <c r="P11" i="4"/>
  <c r="P14" i="4"/>
  <c r="I14" i="4"/>
  <c r="B14" i="7" s="1"/>
  <c r="P7" i="4"/>
  <c r="P8" i="4"/>
  <c r="I12" i="4"/>
  <c r="B12" i="7" s="1"/>
  <c r="P12" i="4"/>
  <c r="I3" i="4"/>
  <c r="B3" i="7" s="1"/>
  <c r="I4" i="4"/>
  <c r="B4" i="7" s="1"/>
  <c r="I7" i="4"/>
  <c r="B7" i="7" s="1"/>
  <c r="I5" i="4"/>
  <c r="B5" i="7" s="1"/>
  <c r="I13" i="4"/>
  <c r="B13" i="7" s="1"/>
  <c r="I6" i="4"/>
  <c r="B6" i="7" s="1"/>
  <c r="I11" i="4"/>
  <c r="B11" i="7" s="1"/>
  <c r="I8" i="4"/>
  <c r="B8" i="7" s="1"/>
  <c r="E3" i="11" l="1"/>
  <c r="Z49" i="10"/>
  <c r="F3" i="11"/>
  <c r="AF49" i="10"/>
  <c r="G3" i="11"/>
  <c r="AK49" i="10"/>
  <c r="AT8" i="4"/>
  <c r="AN21" i="10"/>
  <c r="H21" i="11" s="1"/>
  <c r="AN20" i="10"/>
  <c r="H20" i="11" s="1"/>
  <c r="AN32" i="10"/>
  <c r="H32" i="11" s="1"/>
  <c r="AN35" i="10"/>
  <c r="H35" i="11" s="1"/>
  <c r="AN4" i="10"/>
  <c r="H4" i="11" s="1"/>
  <c r="AN31" i="10"/>
  <c r="H31" i="11" s="1"/>
  <c r="AN5" i="10"/>
  <c r="H5" i="11" s="1"/>
  <c r="AN17" i="10"/>
  <c r="H17" i="11" s="1"/>
  <c r="AN42" i="10"/>
  <c r="H42" i="11" s="1"/>
  <c r="AN14" i="10"/>
  <c r="H14" i="11" s="1"/>
  <c r="AN25" i="10"/>
  <c r="H25" i="11" s="1"/>
  <c r="AN41" i="10"/>
  <c r="H41" i="11" s="1"/>
  <c r="AN37" i="10"/>
  <c r="H37" i="11" s="1"/>
  <c r="AN6" i="10"/>
  <c r="H6" i="11" s="1"/>
  <c r="AN24" i="10"/>
  <c r="H24" i="11" s="1"/>
  <c r="AN7" i="10"/>
  <c r="H7" i="11" s="1"/>
  <c r="AN36" i="10"/>
  <c r="H36" i="11" s="1"/>
  <c r="AN28" i="10"/>
  <c r="H28" i="11" s="1"/>
  <c r="AN11" i="10"/>
  <c r="H11" i="11" s="1"/>
  <c r="AN38" i="10"/>
  <c r="H38" i="11" s="1"/>
  <c r="AN15" i="10"/>
  <c r="H15" i="11" s="1"/>
  <c r="AN10" i="10"/>
  <c r="H10" i="11" s="1"/>
  <c r="AG9" i="4"/>
  <c r="E9" i="7" s="1"/>
  <c r="AN33" i="10"/>
  <c r="H33" i="11" s="1"/>
  <c r="AN30" i="10"/>
  <c r="H30" i="11" s="1"/>
  <c r="AN9" i="10"/>
  <c r="H9" i="11" s="1"/>
  <c r="AN19" i="10"/>
  <c r="H19" i="11" s="1"/>
  <c r="AN13" i="10"/>
  <c r="H13" i="11" s="1"/>
  <c r="AN26" i="10"/>
  <c r="H26" i="11" s="1"/>
  <c r="AN29" i="10"/>
  <c r="H29" i="11" s="1"/>
  <c r="AN39" i="10"/>
  <c r="H39" i="11" s="1"/>
  <c r="AN40" i="10"/>
  <c r="H40" i="11" s="1"/>
  <c r="AN8" i="10"/>
  <c r="H8" i="11" s="1"/>
  <c r="AN16" i="10"/>
  <c r="H16" i="11" s="1"/>
  <c r="AN27" i="10"/>
  <c r="H27" i="11" s="1"/>
  <c r="AT5" i="4"/>
  <c r="AN22" i="10"/>
  <c r="H22" i="11" s="1"/>
  <c r="AN3" i="10"/>
  <c r="AN23" i="10"/>
  <c r="H23" i="11" s="1"/>
  <c r="AN43" i="10"/>
  <c r="H43" i="11" s="1"/>
  <c r="AN18" i="10"/>
  <c r="H18" i="11" s="1"/>
  <c r="AN12" i="10"/>
  <c r="H12" i="11" s="1"/>
  <c r="AN34" i="10"/>
  <c r="H34" i="11" s="1"/>
  <c r="AT11" i="4"/>
  <c r="AG5" i="4"/>
  <c r="E5" i="7" s="1"/>
  <c r="AG8" i="4"/>
  <c r="E8" i="7" s="1"/>
  <c r="AG6" i="4"/>
  <c r="E6" i="7" s="1"/>
  <c r="AG12" i="4"/>
  <c r="E12" i="7" s="1"/>
  <c r="AG10" i="4"/>
  <c r="E10" i="7" s="1"/>
  <c r="AG7" i="4"/>
  <c r="E7" i="7" s="1"/>
  <c r="AG11" i="4"/>
  <c r="E11" i="7" s="1"/>
  <c r="AG3" i="4"/>
  <c r="E3" i="7" s="1"/>
  <c r="AG14" i="4"/>
  <c r="E14" i="7" s="1"/>
  <c r="AG4" i="4"/>
  <c r="E4" i="7" s="1"/>
  <c r="AG13" i="4"/>
  <c r="E13" i="7" s="1"/>
  <c r="AT14" i="4"/>
  <c r="AT10" i="4"/>
  <c r="AT3" i="4"/>
  <c r="AT7" i="4"/>
  <c r="AT9" i="4"/>
  <c r="AT13" i="4"/>
  <c r="AT12" i="4"/>
  <c r="AT4" i="4"/>
  <c r="Q7" i="4"/>
  <c r="C7" i="7" s="1"/>
  <c r="Q14" i="4"/>
  <c r="C14" i="7" s="1"/>
  <c r="Q9" i="4"/>
  <c r="C9" i="7" s="1"/>
  <c r="Q13" i="4"/>
  <c r="C13" i="7" s="1"/>
  <c r="Q11" i="4"/>
  <c r="C11" i="7" s="1"/>
  <c r="Q6" i="4"/>
  <c r="C6" i="7" s="1"/>
  <c r="Q12" i="4"/>
  <c r="C12" i="7" s="1"/>
  <c r="Q10" i="4"/>
  <c r="C10" i="7" s="1"/>
  <c r="Q8" i="4"/>
  <c r="C8" i="7" s="1"/>
  <c r="Q4" i="4"/>
  <c r="C4" i="7" s="1"/>
  <c r="Q3" i="4"/>
  <c r="C3" i="7" s="1"/>
  <c r="Q5" i="4"/>
  <c r="C5" i="7" s="1"/>
  <c r="H3" i="11" l="1"/>
  <c r="AN49" i="10"/>
  <c r="B51" i="10" s="1"/>
  <c r="AU5" i="4"/>
  <c r="H5" i="7" s="1"/>
  <c r="AU12" i="4"/>
  <c r="H12" i="7" s="1"/>
  <c r="AU3" i="4"/>
  <c r="H3" i="7" s="1"/>
  <c r="AU8" i="4"/>
  <c r="H8" i="7" s="1"/>
  <c r="AU7" i="4"/>
  <c r="H7" i="7" s="1"/>
  <c r="AU13" i="4"/>
  <c r="H13" i="7" s="1"/>
  <c r="AU10" i="4"/>
  <c r="H10" i="7" s="1"/>
  <c r="AU6" i="4"/>
  <c r="H6" i="7" s="1"/>
  <c r="AU14" i="4"/>
  <c r="H14" i="7" s="1"/>
  <c r="AU9" i="4"/>
  <c r="H9" i="7" s="1"/>
  <c r="AU11" i="4"/>
  <c r="H11" i="7" s="1"/>
  <c r="AU4" i="4"/>
  <c r="H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tc={B10DF762-2785-4768-932C-A79E058AF714}</author>
    <author>tc={2EAD971E-5FA1-429A-B51F-E942D4D30D4F}</author>
    <author>tc={9C91C360-CA45-41A2-811C-194D5D575A49}</author>
    <author>tc={1BAE2B70-0BA3-4786-8FC3-0049BEB362A3}</author>
    <author>tc={A777BA08-77B4-4EAE-B766-C5D1CA1EEA6E}</author>
    <author>tc={76183617-0ABC-4DBA-95E7-9FFD824A631B}</author>
    <author>tc={55A67786-EEFF-4BE3-A21D-54AD66076AC0}</author>
    <author>tc={8CF9C73F-CB21-42CE-AD1F-E3BB0894A088}</author>
    <author>tc={78BB65BC-E5A7-48DD-A1A7-C29A2B98FCA1}</author>
    <author>tc={816C06DC-23F6-4FCD-9503-F2B0F0BB907A}</author>
    <author>tc={25A1980E-9AEC-417D-BC66-BC5CF0403ECD}</author>
    <author>tc={1427DB83-F916-4C64-A47D-F3ED52CF5FDB}</author>
    <author>tc={C7623353-86E3-42D3-87BD-FE746A194A36}</author>
    <author>tc={C49F5F5D-5C68-403A-BC3D-8416C3A30956}</author>
    <author>tc={B1A19AAB-1018-4CB5-A52F-11B9F409C3A3}</author>
    <author>tc={DAE4C8A2-6D5B-4E6A-B1C9-DD826F48BF74}</author>
    <author>tc={EE84FA6E-5221-4EAA-9689-E119206AB308}</author>
    <author>tc={B475758F-29F0-4B2F-A0E4-5ECEDAFA8CEF}</author>
    <author>tc={A9D17BCD-7B44-47A4-8B99-CC8687DD7431}</author>
    <author>tc={466EF465-C33A-4CDD-B40C-3F0D2B9F9099}</author>
    <author>tc={CBFC9914-F203-4188-9816-3A48F6F88CA0}</author>
    <author>tc={272B4855-0623-4F6D-B830-1AB5A2F64AB1}</author>
    <author>tc={A106B052-8F45-4C8E-AD7E-56023394B580}</author>
    <author>tc={BBCB72CD-4123-43B4-8514-322D92CAC481}</author>
    <author>tc={4C1CBA18-8260-4CA7-AA43-5FA4781C0C0A}</author>
    <author>tc={4EA45241-BE11-41F2-A756-C59509E2A17C}</author>
  </authors>
  <commentList>
    <comment ref="B1" authorId="0" shapeId="0" xr:uid="{B10DF762-2785-4768-932C-A79E058AF71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used the internet in the last three months. 
Source: ONS Internet Users</t>
      </text>
    </comment>
    <comment ref="C1" authorId="1" shapeId="0" xr:uid="{2EAD971E-5FA1-429A-B51F-E942D4D30D4F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accessed public services online.
Source: Ofcom Technology Tracker</t>
      </text>
    </comment>
    <comment ref="D1" authorId="2" shapeId="0" xr:uid="{9C91C360-CA45-41A2-811C-194D5D575A4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of HE students in region studying computing and enigineering + technology per 1K population.
Source: HESA</t>
      </text>
    </comment>
    <comment ref="E1" authorId="3" shapeId="0" xr:uid="{1BAE2B70-0BA3-4786-8FC3-0049BEB362A3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people between 16-64 with NVQ4+ qualifications.
Source: APS</t>
      </text>
    </comment>
    <comment ref="F1" authorId="4" shapeId="0" xr:uid="{A777BA08-77B4-4EAE-B766-C5D1CA1EEA6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people Finding/ downloading information for work/
business/ school/ college/ university/
homework
Source: Ofcom Technology Tracker</t>
      </text>
    </comment>
    <comment ref="G1" authorId="5" shapeId="0" xr:uid="{76183617-0ABC-4DBA-95E7-9FFD824A631B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HE students (all subjects and levels in the UK) by domicile 
Source: HESA</t>
      </text>
    </comment>
    <comment ref="I1" authorId="6" shapeId="0" xr:uid="{55A67786-EEFF-4BE3-A21D-54AD66076AC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jobs in 'information and communication'.
Source: ONS Workforce by Region</t>
      </text>
    </comment>
    <comment ref="J1" authorId="7" shapeId="0" xr:uid="{8CF9C73F-CB21-42CE-AD1F-E3BB0894A088}">
      <text>
        <t>[Threaded comment]
Your version of Excel allows you to read this threaded comment; however, any edits to it will get removed if the file is opened in a newer version of Excel. Learn more: https://go.microsoft.com/fwlink/?linkid=870924
Comment:
    UK Business Count, SIC2007 division (4 digit - DCMS definition) 
Source: UK Business Counts</t>
      </text>
    </comment>
    <comment ref="K1" authorId="8" shapeId="0" xr:uid="{78BB65BC-E5A7-48DD-A1A7-C29A2B98FCA1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Sector share of employment, (SIC2007, 4 digit - DCMS Definition)
Source: Business Register and Employment Survey</t>
      </text>
    </comment>
    <comment ref="L1" authorId="9" shapeId="0" xr:uid="{816C06DC-23F6-4FCD-9503-F2B0F0BB907A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occupations share of employment: Table T09a Employment by ocupation (SOC2010) sub-major group (Science, Research, Engineerinng and Technology Associate Professionals and Professionals) rows 7 and 19
Source: APS</t>
      </text>
    </comment>
    <comment ref="M1" authorId="10" shapeId="0" xr:uid="{25A1980E-9AEC-417D-BC66-BC5CF0403ECD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GFCF investment in ICT equipment across all sectors
Source: ONS Experimental Regional GFCF</t>
      </text>
    </comment>
    <comment ref="O1" authorId="11" shapeId="0" xr:uid="{1427DB83-F916-4C64-A47D-F3ED52CF5FDB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Superfast Broadband availability (percentage of properties).
Source: Ofcom Connected Nations</t>
      </text>
    </comment>
    <comment ref="P1" authorId="12" shapeId="0" xr:uid="{C7623353-86E3-42D3-87BD-FE746A194A36}">
      <text>
        <t>[Threaded comment]
Your version of Excel allows you to read this threaded comment; however, any edits to it will get removed if the file is opened in a newer version of Excel. Learn more: https://go.microsoft.com/fwlink/?linkid=870924
Comment:
    Ultrafast Broadband availability (percentage of properties)
Source: Ofcom Connected Nations</t>
      </text>
    </comment>
    <comment ref="Q1" authorId="13" shapeId="0" xr:uid="{C49F5F5D-5C68-403A-BC3D-8416C3A30956}">
      <text>
        <t>[Threaded comment]
Your version of Excel allows you to read this threaded comment; however, any edits to it will get removed if the file is opened in a newer version of Excel. Learn more: https://go.microsoft.com/fwlink/?linkid=870924
Comment:
    Gigabit availability (percentage of properties)</t>
      </text>
    </comment>
    <comment ref="R1" authorId="14" shapeId="0" xr:uid="{B1A19AAB-1018-4CB5-A52F-11B9F409C3A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premises with 4g signal from all providers
Source: Ofcom Coverage</t>
      </text>
    </comment>
    <comment ref="T1" authorId="15" shapeId="0" xr:uid="{DAE4C8A2-6D5B-4E6A-B1C9-DD826F48BF74}">
      <text>
        <t>[Threaded comment]
Your version of Excel allows you to read this threaded comment; however, any edits to it will get removed if the file is opened in a newer version of Excel. Learn more: https://go.microsoft.com/fwlink/?linkid=870924
Comment:
    Equity Finance - Equity finance in region as a percentage of the total value of equity finance in the UK 
Source: British Business Bank</t>
      </text>
    </comment>
    <comment ref="U1" authorId="16" shapeId="0" xr:uid="{EE84FA6E-5221-4EAA-9689-E119206AB308}">
      <text>
        <t>[Threaded comment]
Your version of Excel allows you to read this threaded comment; however, any edits to it will get removed if the file is opened in a newer version of Excel. Learn more: https://go.microsoft.com/fwlink/?linkid=870924
Comment:
    VC: Venture Capital - The total value of venture capital investment in tech companies (as defined by technation) in USD
Source: TechNation</t>
      </text>
    </comment>
    <comment ref="V1" authorId="17" shapeId="0" xr:uid="{B475758F-29F0-4B2F-A0E4-5ECEDAFA8CEF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value of SME lending in GBP 
Source: UK Finance</t>
      </text>
    </comment>
    <comment ref="W1" authorId="18" shapeId="0" xr:uid="{A9D17BCD-7B44-47A4-8B99-CC8687DD7431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high growth businesses (all industries)
Source: ONS Business Demography</t>
      </text>
    </comment>
    <comment ref="X1" authorId="19" shapeId="0" xr:uid="{466EF465-C33A-4CDD-B40C-3F0D2B9F909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GCFC investment
Source ONS Regional GFCF estimates</t>
      </text>
    </comment>
    <comment ref="Y1" authorId="20" shapeId="0" xr:uid="{CBFC9914-F203-4188-9816-3A48F6F88C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Inward investment - the value of inward FDI position in the Information and Communication sector (SIC code J)
Source: FDI by ITL</t>
      </text>
    </comment>
    <comment ref="AA1" authorId="21" shapeId="0" xr:uid="{272B4855-0623-4F6D-B830-1AB5A2F64AB1}">
      <text>
        <t>[Threaded comment]
Your version of Excel allows you to read this threaded comment; however, any edits to it will get removed if the file is opened in a newer version of Excel. Learn more: https://go.microsoft.com/fwlink/?linkid=870924
Comment:
    RD: Total R&amp;D spending by all sectors (Government, Higher Education, Businesses, Non-profits).  
Source: ONS</t>
      </text>
    </comment>
    <comment ref="AB1" authorId="22" shapeId="0" xr:uid="{A106B052-8F45-4C8E-AD7E-56023394B580}">
      <text>
        <t>[Threaded comment]
Your version of Excel allows you to read this threaded comment; however, any edits to it will get removed if the file is opened in a newer version of Excel. Learn more: https://go.microsoft.com/fwlink/?linkid=870924
Comment:
    IUK: Innovate UK Grants in the AI and data economy sectors (amount is the award offered, counted by the year a bid was made)
Source: UKRI</t>
      </text>
    </comment>
    <comment ref="AC1" authorId="23" shapeId="0" xr:uid="{BBCB72CD-4123-43B4-8514-322D92CAC481}">
      <text>
        <t>[Threaded comment]
Your version of Excel allows you to read this threaded comment; however, any edits to it will get removed if the file is opened in a newer version of Excel. Learn more: https://go.microsoft.com/fwlink/?linkid=870924
Comment:
    TC: HMRC R&amp;D Tax credits - total cost
Source: HMRC</t>
      </text>
    </comment>
    <comment ref="AE1" authorId="24" shapeId="0" xr:uid="{4C1CBA18-8260-4CA7-AA43-5FA4781C0C0A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Measure: Value of goods exported annually - measured in £ millions.
Source: UK Trade Info</t>
      </text>
    </comment>
    <comment ref="AF1" authorId="25" shapeId="0" xr:uid="{4EA45241-BE11-41F2-A756-C59509E2A17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services exported across all industries. Measured in £ millions
Source 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tc={1020E43A-581B-4DF7-983E-BE17EFD89539}</author>
    <author>tc={82D43EEF-E4B2-4C7C-A26D-ADAA251712E2}</author>
    <author>tc={27CF0E96-0F94-4321-9D23-FB71AD4081E0}</author>
    <author>tc={6CE60E96-F4C7-4D3F-A66C-AF37A382415C}</author>
    <author>tc={336222F3-A507-4227-9B06-DA17BF215F48}</author>
    <author>tc={C659F795-ED65-4246-B999-598A05FD8535}</author>
    <author>tc={BF49CA9C-C988-4042-953D-0C99C6E3D030}</author>
    <author>tc={920BFA16-C888-4C77-B18D-5D70626F8CAD}</author>
    <author>tc={F8215D33-F1EE-47D6-9A6D-E45DC0EBD12F}</author>
    <author>tc={12CF9164-3769-4125-9BCB-7E4CE001E2CC}</author>
    <author>tc={4F25E45C-1564-495A-99BB-9EE422C88D5B}</author>
    <author>tc={F913B11F-C054-4EE2-A29D-4CFD893D7706}</author>
    <author>tc={578EAF55-99ED-4F85-9846-0C6FF185095A}</author>
    <author>tc={348DF27D-4D66-47BF-9B86-0BEDE5E07EF8}</author>
    <author>tc={1211BBDA-C139-412D-B895-91247D551C41}</author>
    <author>tc={F4B653AA-E866-4041-AB43-587211EBDE67}</author>
    <author>tc={6C7A8115-8426-43BD-9D90-345CFD6CCD8E}</author>
    <author>tc={A85AF18B-A933-46C8-884B-7E7A9505F2B4}</author>
    <author>tc={273873FE-45AF-41BD-9753-86525F5BA6CA}</author>
    <author>tc={B0EF55F2-7918-4072-BDCB-97200A86CD54}</author>
    <author>tc={9EBEEC85-861E-4668-A916-E4041C3C6F06}</author>
    <author>tc={67431100-0F4F-4C18-BCCF-C0C0A0B1EFAE}</author>
    <author>tc={41AA6093-4D3A-46F9-908F-BBC882002812}</author>
    <author>tc={048F2587-BFB5-46CE-8B13-0AA26BF2BBD5}</author>
    <author>tc={3557E463-5EDF-4C28-9768-B441B6335397}</author>
    <author>tc={4FEBEE0A-DBAA-4D75-9337-D187B27990C7}</author>
    <author>tc={F37D09D5-F342-4503-B554-DC004B16684A}</author>
  </authors>
  <commentList>
    <comment ref="B1" authorId="0" shapeId="0" xr:uid="{1020E43A-581B-4DF7-983E-BE17EFD89539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used the internet in the last three months. 
Source: ONS Internet Users</t>
      </text>
    </comment>
    <comment ref="C1" authorId="1" shapeId="0" xr:uid="{82D43EEF-E4B2-4C7C-A26D-ADAA251712E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accessed public services online.
Source: Ofcom Technology Tracker</t>
      </text>
    </comment>
    <comment ref="D1" authorId="2" shapeId="0" xr:uid="{27CF0E96-0F94-4321-9D23-FB71AD4081E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of HE students in region studying computing and enigineering + technology per 1K population.
Source: HESA</t>
      </text>
    </comment>
    <comment ref="E1" authorId="3" shapeId="0" xr:uid="{6CE60E96-F4C7-4D3F-A66C-AF37A382415C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people between 16-64 with NVQ4+ qualifications.
Source: APS</t>
      </text>
    </comment>
    <comment ref="F1" authorId="4" shapeId="0" xr:uid="{336222F3-A507-4227-9B06-DA17BF215F4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people Finding/ downloading information for work/
business/ school/ college/ university/
homework
Source: Ofcom Technology Tracker</t>
      </text>
    </comment>
    <comment ref="G1" authorId="5" shapeId="0" xr:uid="{C659F795-ED65-4246-B999-598A05FD8535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HE students (all subjects and levels in the UK) by domicile 
Source: HESA</t>
      </text>
    </comment>
    <comment ref="I1" authorId="6" shapeId="0" xr:uid="{BF49CA9C-C988-4042-953D-0C99C6E3D03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jobs in 'information and communication'.
Source: ONS Workforce by Region</t>
      </text>
    </comment>
    <comment ref="J1" authorId="7" shapeId="0" xr:uid="{920BFA16-C888-4C77-B18D-5D70626F8CAD}">
      <text>
        <t>[Threaded comment]
Your version of Excel allows you to read this threaded comment; however, any edits to it will get removed if the file is opened in a newer version of Excel. Learn more: https://go.microsoft.com/fwlink/?linkid=870924
Comment:
    UK Business Count, SIC2007 division (4 digit - DCMS definition) 
Source: UK Business Counts</t>
      </text>
    </comment>
    <comment ref="K1" authorId="8" shapeId="0" xr:uid="{F8215D33-F1EE-47D6-9A6D-E45DC0EBD12F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Sector share of employment, (SIC2007, 4 digit - DCMS Definition)
Source: Business Register and Employment Survey</t>
      </text>
    </comment>
    <comment ref="L1" authorId="9" shapeId="0" xr:uid="{12CF9164-3769-4125-9BCB-7E4CE001E2CC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occupations share of employment: Table T09a Employment by ocupation (SOC2010) sub-major group (Science, Research, Engineerinng and Technology Associate Professionals and Professionals) rows 7 and 19
Source: APS</t>
      </text>
    </comment>
    <comment ref="M1" authorId="10" shapeId="0" xr:uid="{4F25E45C-1564-495A-99BB-9EE422C88D5B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GFCF investment in ICT equipment across all sectors
Source: ONS Experimental Regional GFCF</t>
      </text>
    </comment>
    <comment ref="O1" authorId="11" shapeId="0" xr:uid="{F913B11F-C054-4EE2-A29D-4CFD893D7706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Superfast Broadband availability (percentage of properties).
Source: Ofcom Connected Nations</t>
      </text>
    </comment>
    <comment ref="P1" authorId="12" shapeId="0" xr:uid="{578EAF55-99ED-4F85-9846-0C6FF185095A}">
      <text>
        <t>[Threaded comment]
Your version of Excel allows you to read this threaded comment; however, any edits to it will get removed if the file is opened in a newer version of Excel. Learn more: https://go.microsoft.com/fwlink/?linkid=870924
Comment:
    Ultrafast Broadband availability (percentage of properties)
Source: Ofcom Connected Nations</t>
      </text>
    </comment>
    <comment ref="Q1" authorId="13" shapeId="0" xr:uid="{348DF27D-4D66-47BF-9B86-0BEDE5E07EF8}">
      <text>
        <t>[Threaded comment]
Your version of Excel allows you to read this threaded comment; however, any edits to it will get removed if the file is opened in a newer version of Excel. Learn more: https://go.microsoft.com/fwlink/?linkid=870924
Comment:
    Gigabit availability (percentage of properties)</t>
      </text>
    </comment>
    <comment ref="R1" authorId="14" shapeId="0" xr:uid="{1211BBDA-C139-412D-B895-91247D551C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premises with 4g signal from all providers
Source: Ofcom Coverage</t>
      </text>
    </comment>
    <comment ref="T1" authorId="15" shapeId="0" xr:uid="{F4B653AA-E866-4041-AB43-587211EBDE67}">
      <text>
        <t>[Threaded comment]
Your version of Excel allows you to read this threaded comment; however, any edits to it will get removed if the file is opened in a newer version of Excel. Learn more: https://go.microsoft.com/fwlink/?linkid=870924
Comment:
    Equity Finance - Equity finance in region as a percentage of the total value of equity finance in the UK 
Source: British Business Bank</t>
      </text>
    </comment>
    <comment ref="U1" authorId="16" shapeId="0" xr:uid="{6C7A8115-8426-43BD-9D90-345CFD6CCD8E}">
      <text>
        <t>[Threaded comment]
Your version of Excel allows you to read this threaded comment; however, any edits to it will get removed if the file is opened in a newer version of Excel. Learn more: https://go.microsoft.com/fwlink/?linkid=870924
Comment:
    VC: Venture Capital - The total value of venture capital investment in tech companies (as defined by technation) in USD
Source: TechNation</t>
      </text>
    </comment>
    <comment ref="V1" authorId="17" shapeId="0" xr:uid="{A85AF18B-A933-46C8-884B-7E7A9505F2B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value of SME lending in GBP 
Source: UK Finance</t>
      </text>
    </comment>
    <comment ref="W1" authorId="18" shapeId="0" xr:uid="{273873FE-45AF-41BD-9753-86525F5BA6C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high growth businesses (all industries)
Source: ONS Business Demography</t>
      </text>
    </comment>
    <comment ref="X1" authorId="19" shapeId="0" xr:uid="{B0EF55F2-7918-4072-BDCB-97200A86CD5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GCFC investment
Source ONS Regional GFCF estimates</t>
      </text>
    </comment>
    <comment ref="Y1" authorId="20" shapeId="0" xr:uid="{9EBEEC85-861E-4668-A916-E4041C3C6F06}">
      <text>
        <t>[Threaded comment]
Your version of Excel allows you to read this threaded comment; however, any edits to it will get removed if the file is opened in a newer version of Excel. Learn more: https://go.microsoft.com/fwlink/?linkid=870924
Comment:
    Inward investment - the value of inward FDI position in the Information and Communication sector (SIC code J)
Source: FDI by ITL</t>
      </text>
    </comment>
    <comment ref="AA1" authorId="21" shapeId="0" xr:uid="{67431100-0F4F-4C18-BCCF-C0C0A0B1EFAE}">
      <text>
        <t>[Threaded comment]
Your version of Excel allows you to read this threaded comment; however, any edits to it will get removed if the file is opened in a newer version of Excel. Learn more: https://go.microsoft.com/fwlink/?linkid=870924
Comment:
    RD: Total R&amp;D spending by all sectors (Government, Higher Education, Businesses, Non-profits).  
Source: ONS</t>
      </text>
    </comment>
    <comment ref="AB1" authorId="22" shapeId="0" xr:uid="{41AA6093-4D3A-46F9-908F-BBC882002812}">
      <text>
        <t>[Threaded comment]
Your version of Excel allows you to read this threaded comment; however, any edits to it will get removed if the file is opened in a newer version of Excel. Learn more: https://go.microsoft.com/fwlink/?linkid=870924
Comment:
    IUK: Innovate UK Grants in the AI and data economy sectors (amount is the award offered, counted by the year a bid was made)
Source: UKRI</t>
      </text>
    </comment>
    <comment ref="AC1" authorId="23" shapeId="0" xr:uid="{048F2587-BFB5-46CE-8B13-0AA26BF2BBD5}">
      <text>
        <t>[Threaded comment]
Your version of Excel allows you to read this threaded comment; however, any edits to it will get removed if the file is opened in a newer version of Excel. Learn more: https://go.microsoft.com/fwlink/?linkid=870924
Comment:
    TC: HMRC R&amp;D Tax credits - total cost
Source: HMRC</t>
      </text>
    </comment>
    <comment ref="AE1" authorId="24" shapeId="0" xr:uid="{3557E463-5EDF-4C28-9768-B441B6335397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Measure: Value of goods exported annually - measured in £ millions.
Source: UK Trade Info</t>
      </text>
    </comment>
    <comment ref="AF1" authorId="25" shapeId="0" xr:uid="{4FEBEE0A-DBAA-4D75-9337-D187B27990C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services exported across all industries. Measured in £ millions
Source ONS</t>
      </text>
    </comment>
    <comment ref="AJ1" authorId="26" shapeId="0" xr:uid="{F37D09D5-F342-4503-B554-DC004B16684A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taken from: https://www.ons.gov.uk/employmentandlabourmarket/peopleinwork/earningsandworkinghours/datasets/regionbyoccupation4digitsoc2010ashetable15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tc={E8287DE8-EF91-4745-983E-1FB4493A561E}</author>
    <author>tc={D2C97522-656C-4E34-B152-748D4893799B}</author>
    <author>tc={7661896C-AEC9-4348-8A8C-3BEE999684DF}</author>
    <author>tc={CE1E9C23-3CCA-46A4-AF00-D97781708AF7}</author>
    <author>tc={2124FC37-23A6-42AE-8BCF-044D028E6DAE}</author>
    <author>tc={ADD3ADCF-D36B-4CD8-B3CB-3E0E1CC127BD}</author>
    <author>tc={F4A516BC-024E-4B7B-B404-EA795327E5C4}</author>
    <author>tc={8B4E68A0-7694-4535-89FA-863B9F04E3E8}</author>
    <author>tc={A0B58042-4D5E-403F-9B42-37674D9B61B2}</author>
    <author>tc={6FD6E9B2-15EB-4981-B84A-22859ED10B8E}</author>
    <author>tc={D760FC5F-0DCA-4834-9175-6AB32D1BB5BD}</author>
    <author>tc={3D8267F2-8A29-46C4-8FCF-817A2C45620A}</author>
    <author>tc={F12A38F1-0F80-42B1-88B0-375AF49786CB}</author>
    <author>tc={0C003855-1302-4E08-A15C-805E77467294}</author>
    <author>tc={539B4A8A-EA93-4465-AD10-6B6A6B74CFDE}</author>
    <author>tc={098DB3B1-A2BB-4FD3-AAEC-F708FD81BF88}</author>
    <author>tc={678553AA-A647-4777-B30D-B44549E9870A}</author>
    <author>tc={E8B97A71-3DA3-4597-A744-251304C25990}</author>
    <author>tc={DC569602-C7EE-4FCC-B444-65D71EDCBD08}</author>
    <author>tc={BB51B42B-F0EA-4182-A28F-1FD1AFC06DD6}</author>
  </authors>
  <commentList>
    <comment ref="B2" authorId="0" shapeId="0" xr:uid="{E8287DE8-EF91-4745-983E-1FB4493A561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used the internet in the last three months. 
Source: ONS Internet Users</t>
      </text>
    </comment>
    <comment ref="C2" authorId="1" shapeId="0" xr:uid="{D2C97522-656C-4E34-B152-748D4893799B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people between 16-64 with NVQ4+ qualifications.
Source: APS</t>
      </text>
    </comment>
    <comment ref="D2" authorId="2" shapeId="0" xr:uid="{7661896C-AEC9-4348-8A8C-3BEE999684DF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HE students (all subjects and levels in the UK) by domicile 
Source: HESA</t>
      </text>
    </comment>
    <comment ref="H2" authorId="3" shapeId="0" xr:uid="{CE1E9C23-3CCA-46A4-AF00-D97781708AF7}">
      <text>
        <t>[Threaded comment]
Your version of Excel allows you to read this threaded comment; however, any edits to it will get removed if the file is opened in a newer version of Excel. Learn more: https://go.microsoft.com/fwlink/?linkid=870924
Comment:
    UK Business Count, SIC2007 division (4 digit - DCMS definition) 
Source: UK Business Counts</t>
      </text>
    </comment>
    <comment ref="I2" authorId="4" shapeId="0" xr:uid="{2124FC37-23A6-42AE-8BCF-044D028E6D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Sector share of employment, (SIC2007, 4 digit - DCMS Definition)
Source: Business Register and Employment Survey</t>
      </text>
    </comment>
    <comment ref="J2" authorId="5" shapeId="0" xr:uid="{ADD3ADCF-D36B-4CD8-B3CB-3E0E1CC127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occupations share of employment: Table T09a Employment by ocupation (SOC2010) sub-major group (Science, Research, Engineerinng and Technology Associate Professionals and Professionals) rows 7 and 19
Source: APS</t>
      </text>
    </comment>
    <comment ref="K2" authorId="6" shapeId="0" xr:uid="{F4A516BC-024E-4B7B-B404-EA795327E5C4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GFCF investment in ICT equipment across all sectors
Source: ONS Experimental Regional GFCF</t>
      </text>
    </comment>
    <comment ref="O2" authorId="7" shapeId="0" xr:uid="{8B4E68A0-7694-4535-89FA-863B9F04E3E8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Superfast Broadband availability (percentage of properties).
Source: Ofcom Connected Nations</t>
      </text>
    </comment>
    <comment ref="P2" authorId="8" shapeId="0" xr:uid="{A0B58042-4D5E-403F-9B42-37674D9B61B2}">
      <text>
        <t>[Threaded comment]
Your version of Excel allows you to read this threaded comment; however, any edits to it will get removed if the file is opened in a newer version of Excel. Learn more: https://go.microsoft.com/fwlink/?linkid=870924
Comment:
    Ultrafast Broadband availability (percentage of properties)
Source: Ofcom Connected Nations</t>
      </text>
    </comment>
    <comment ref="Q2" authorId="9" shapeId="0" xr:uid="{6FD6E9B2-15EB-4981-B84A-22859ED10B8E}">
      <text>
        <t>[Threaded comment]
Your version of Excel allows you to read this threaded comment; however, any edits to it will get removed if the file is opened in a newer version of Excel. Learn more: https://go.microsoft.com/fwlink/?linkid=870924
Comment:
    Giga: Gigabit availability (percentage of properties)	Source: OfCom Connected Nations</t>
      </text>
    </comment>
    <comment ref="R2" authorId="10" shapeId="0" xr:uid="{D760FC5F-0DCA-4834-9175-6AB32D1BB5B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premises with 4g signal from all providers
Source: Ofcom Coverage</t>
      </text>
    </comment>
    <comment ref="V2" authorId="11" shapeId="0" xr:uid="{3D8267F2-8A29-46C4-8FCF-817A2C45620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GCFC investment
Source ONS Regional GFCF estimates</t>
      </text>
    </comment>
    <comment ref="W2" authorId="12" shapeId="0" xr:uid="{F12A38F1-0F80-42B1-88B0-375AF49786CB}">
      <text>
        <t>[Threaded comment]
Your version of Excel allows you to read this threaded comment; however, any edits to it will get removed if the file is opened in a newer version of Excel. Learn more: https://go.microsoft.com/fwlink/?linkid=870924
Comment:
    Inward investment - the value of inward FDI position in the Information and Communication sector (SIC code J)
Source: FDI by ITL</t>
      </text>
    </comment>
    <comment ref="X2" authorId="13" shapeId="0" xr:uid="{0C003855-1302-4E08-A15C-805E7746729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high growth businesses (all industries)
Source: ONS Business Demography</t>
      </text>
    </comment>
    <comment ref="AB2" authorId="14" shapeId="0" xr:uid="{539B4A8A-EA93-4465-AD10-6B6A6B74CFDE}">
      <text>
        <t>[Threaded comment]
Your version of Excel allows you to read this threaded comment; however, any edits to it will get removed if the file is opened in a newer version of Excel. Learn more: https://go.microsoft.com/fwlink/?linkid=870924
Comment:
    RD: Total R&amp;D spending by all sectors (Government, Higher Education, Businesses, Non-profits).  
Source: ONS</t>
      </text>
    </comment>
    <comment ref="AC2" authorId="15" shapeId="0" xr:uid="{098DB3B1-A2BB-4FD3-AAEC-F708FD81BF88}">
      <text>
        <t>[Threaded comment]
Your version of Excel allows you to read this threaded comment; however, any edits to it will get removed if the file is opened in a newer version of Excel. Learn more: https://go.microsoft.com/fwlink/?linkid=870924
Comment:
    IUK: Innovate UK Grants in the AI and data economy sectors (amount is the award offered, counted by the year a bid was made)
Source: UKRI</t>
      </text>
    </comment>
    <comment ref="AD2" authorId="16" shapeId="0" xr:uid="{678553AA-A647-4777-B30D-B44549E9870A}">
      <text>
        <t>[Threaded comment]
Your version of Excel allows you to read this threaded comment; however, any edits to it will get removed if the file is opened in a newer version of Excel. Learn more: https://go.microsoft.com/fwlink/?linkid=870924
Comment:
    TC: HMRC R&amp;D Tax credits - total cost
Source: HMRC</t>
      </text>
    </comment>
    <comment ref="AH2" authorId="17" shapeId="0" xr:uid="{E8B97A71-3DA3-4597-A744-251304C25990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Measure: Value of goods exported annually - measured in £ millions.
Source: UK Trade Info</t>
      </text>
    </comment>
    <comment ref="AI2" authorId="18" shapeId="0" xr:uid="{DC569602-C7EE-4FCC-B444-65D71EDCBD0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services exported across all industries. Measured in £ millions
Source ONS</t>
      </text>
    </comment>
    <comment ref="B50" authorId="19" shapeId="0" xr:uid="{BB51B42B-F0EA-4182-A28F-1FD1AFC06DD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the toral of sum of the numbers 1 - 41, the number of NUTS 2 areas, to perform the check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tc={0AEE727F-C479-4FE1-9E71-C7444E51A78D}</author>
    <author>tc={D58CFB69-F5D3-47FC-86D4-FC7A48F2A924}</author>
    <author>tc={FCC7BE49-383B-43C3-8138-D2C5358110C0}</author>
    <author>tc={5D759CDE-0591-48CA-B6F2-4391814EE341}</author>
    <author>tc={3070C5F2-09A4-46AC-A302-F83514A22B37}</author>
    <author>tc={52A30EA4-57AA-40C2-9023-51022A79567C}</author>
    <author>tc={69A1858D-426B-4D07-B050-E4627B2C0472}</author>
    <author>tc={9E2551F9-5DBD-4177-A43F-C644BE3DBCF5}</author>
    <author>tc={88FD1DAA-659D-4E14-ACA7-04EA9778DFDD}</author>
    <author>tc={856007A9-4063-4CC7-BAC9-370C015E9E90}</author>
    <author>tc={B820BB6D-318E-4836-9367-54F006351E63}</author>
    <author>tc={571B7FE0-E6E3-49E9-B6B4-17036445F233}</author>
    <author>tc={26842AD7-9994-419D-A98F-4561DA23FA55}</author>
    <author>tc={D5C51554-D3EB-4563-A47A-B82FC6FD48F3}</author>
    <author>tc={1377F31F-936A-4A3F-B30F-60D48BF2C695}</author>
    <author>tc={03CE436D-73A0-44FF-9C6B-A68952FA3E08}</author>
    <author>tc={20F7B3CF-A51D-4A92-A775-95AA1E2F1F40}</author>
    <author>tc={26B78770-A429-4A84-9238-F3352C07F97A}</author>
  </authors>
  <commentList>
    <comment ref="B1" authorId="0" shapeId="0" xr:uid="{0AEE727F-C479-4FE1-9E71-C7444E51A78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used the internet in the last three months. 
Source: ONS Internet Users</t>
      </text>
    </comment>
    <comment ref="C1" authorId="1" shapeId="0" xr:uid="{D58CFB69-F5D3-47FC-86D4-FC7A48F2A924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people between 16-64 with NVQ4+ qualifications.
Source: APS</t>
      </text>
    </comment>
    <comment ref="D1" authorId="2" shapeId="0" xr:uid="{FCC7BE49-383B-43C3-8138-D2C5358110C0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HE students (all subjects and levels in the UK) by domicile 
Source: HESA</t>
      </text>
    </comment>
    <comment ref="F1" authorId="3" shapeId="0" xr:uid="{5D759CDE-0591-48CA-B6F2-4391814EE341}">
      <text>
        <t>[Threaded comment]
Your version of Excel allows you to read this threaded comment; however, any edits to it will get removed if the file is opened in a newer version of Excel. Learn more: https://go.microsoft.com/fwlink/?linkid=870924
Comment:
    UK Business Count, SIC2007 division (4 digit - DCMS definition) 
Source: UK Business Counts</t>
      </text>
    </comment>
    <comment ref="G1" authorId="4" shapeId="0" xr:uid="{3070C5F2-09A4-46AC-A302-F83514A22B37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Sector share of employment, (SIC2007, 4 digit - DCMS Definition)
Source: Business Register and Employment Survey</t>
      </text>
    </comment>
    <comment ref="H1" authorId="5" shapeId="0" xr:uid="{52A30EA4-57AA-40C2-9023-51022A79567C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occupations share of employment: Table T09a Employment by ocupation (SOC2010) sub-major group (Science, Research, Engineerinng and Technology Associate Professionals and Professionals) rows 7 and 19
Source: APS</t>
      </text>
    </comment>
    <comment ref="I1" authorId="6" shapeId="0" xr:uid="{69A1858D-426B-4D07-B050-E4627B2C0472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GFCF investment in ICT equipment across all sectors
Source: ONS Experimental Regional GFCF</t>
      </text>
    </comment>
    <comment ref="K1" authorId="7" shapeId="0" xr:uid="{9E2551F9-5DBD-4177-A43F-C644BE3DBCF5}">
      <text>
        <t>[Threaded comment]
Your version of Excel allows you to read this threaded comment; however, any edits to it will get removed if the file is opened in a newer version of Excel. Learn more: https://go.microsoft.com/fwlink/?linkid=870924
Comment:
    Superfast Broadband availability (percentage of properties).
Source: Ofcom Connected Nations</t>
      </text>
    </comment>
    <comment ref="L1" authorId="8" shapeId="0" xr:uid="{88FD1DAA-659D-4E14-ACA7-04EA9778DFDD}">
      <text>
        <t>[Threaded comment]
Your version of Excel allows you to read this threaded comment; however, any edits to it will get removed if the file is opened in a newer version of Excel. Learn more: https://go.microsoft.com/fwlink/?linkid=870924
Comment:
    Ultrafast Broadband availability (percentage of properties)
Source: Ofcom Connected Nations</t>
      </text>
    </comment>
    <comment ref="N1" authorId="9" shapeId="0" xr:uid="{856007A9-4063-4CC7-BAC9-370C015E9E9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premises with 4g signal from all providers
Source: Ofcom Coverage</t>
      </text>
    </comment>
    <comment ref="P1" authorId="10" shapeId="0" xr:uid="{B820BB6D-318E-4836-9367-54F006351E6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GCFC investment
Source ONS Regional GFCF estimates</t>
      </text>
    </comment>
    <comment ref="Q1" authorId="11" shapeId="0" xr:uid="{571B7FE0-E6E3-49E9-B6B4-17036445F2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Inward investment - the value of inward FDI position in the Information and Communication sector (SIC code J)
Source: FDI by ITL</t>
      </text>
    </comment>
    <comment ref="R1" authorId="12" shapeId="0" xr:uid="{26842AD7-9994-419D-A98F-4561DA23FA5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high growth businesses (all industries)
Source: ONS Business Demography</t>
      </text>
    </comment>
    <comment ref="T1" authorId="13" shapeId="0" xr:uid="{D5C51554-D3EB-4563-A47A-B82FC6FD48F3}">
      <text>
        <t>[Threaded comment]
Your version of Excel allows you to read this threaded comment; however, any edits to it will get removed if the file is opened in a newer version of Excel. Learn more: https://go.microsoft.com/fwlink/?linkid=870924
Comment:
    RD: Total R&amp;D spending by all sectors (Government, Higher Education, Businesses, Non-profits).  
Source: ONS</t>
      </text>
    </comment>
    <comment ref="U1" authorId="14" shapeId="0" xr:uid="{1377F31F-936A-4A3F-B30F-60D48BF2C695}">
      <text>
        <t>[Threaded comment]
Your version of Excel allows you to read this threaded comment; however, any edits to it will get removed if the file is opened in a newer version of Excel. Learn more: https://go.microsoft.com/fwlink/?linkid=870924
Comment:
    IUK: Innovate UK Grants in the AI and data economy sectors (amount is the award offered, counted by the year a bid was made)
Source: UKRI</t>
      </text>
    </comment>
    <comment ref="V1" authorId="15" shapeId="0" xr:uid="{03CE436D-73A0-44FF-9C6B-A68952FA3E08}">
      <text>
        <t>[Threaded comment]
Your version of Excel allows you to read this threaded comment; however, any edits to it will get removed if the file is opened in a newer version of Excel. Learn more: https://go.microsoft.com/fwlink/?linkid=870924
Comment:
    TC: HMRC R&amp;D Tax credits - total cost
Source: HMRC</t>
      </text>
    </comment>
    <comment ref="X1" authorId="16" shapeId="0" xr:uid="{20F7B3CF-A51D-4A92-A775-95AA1E2F1F4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Measure: Value of goods exported annually - measured in £ millions.
Source: UK Trade Info
To note, some exports to NUTS2 in the source data are unknown and have not been allocated to a NUTS2 area. </t>
      </text>
    </comment>
    <comment ref="Y1" authorId="17" shapeId="0" xr:uid="{26B78770-A429-4A84-9238-F3352C07F97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services exported across all industries. Measured in £ millions
Source ONS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tc={C9817D95-3295-4A03-8C7E-7D51EB93DBBD}</author>
    <author>tc={F27699BB-BFC6-493A-B307-80E981E66108}</author>
    <author>tc={AA0C9D05-2B11-4853-94AF-A171B672BF18}</author>
    <author>tc={12B70873-9AE1-450F-8F4C-A658750E7556}</author>
    <author>tc={163588C8-6FC4-4B00-92CA-AA14948FBAF7}</author>
    <author>tc={F202A03C-B75D-42F1-B2E9-F511842BF3BD}</author>
    <author>tc={FA40E9DB-012E-401E-B15E-4498FC4075CB}</author>
    <author>tc={29CD91BE-6D9E-4E95-975D-54957ED5E42B}</author>
    <author>tc={181FEE13-943A-425B-8CAE-79C04E250FD9}</author>
    <author>tc={DD48DFD2-4678-4E23-9DB3-84A73B510EFB}</author>
    <author>tc={5AF86A85-3D54-4052-B1BC-714C407204BB}</author>
    <author>tc={53E4CA3B-7516-4C56-A510-B9B43185D430}</author>
    <author>tc={967A6C76-0570-40F4-B5CE-6F4A7CDFD868}</author>
    <author>tc={36581D2D-51F7-4C24-9394-CECACD90E9D2}</author>
    <author>tc={402698F1-7949-4060-A5A0-B481766B2909}</author>
  </authors>
  <commentList>
    <comment ref="B1" authorId="0" shapeId="0" xr:uid="{C9817D95-3295-4A03-8C7E-7D51EB93DBB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of population who has used the internet in the last three months. 
Source: ONS Internet Users</t>
      </text>
    </comment>
    <comment ref="C1" authorId="1" shapeId="0" xr:uid="{F27699BB-BFC6-493A-B307-80E981E66108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people between 16-64 with NVQ4+ qualifications.
Source: APS</t>
      </text>
    </comment>
    <comment ref="D1" authorId="2" shapeId="0" xr:uid="{AA0C9D05-2B11-4853-94AF-A171B672BF18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HE students (all subjects and levels in the UK) by domicile 
Source: HESA</t>
      </text>
    </comment>
    <comment ref="F1" authorId="3" shapeId="0" xr:uid="{12B70873-9AE1-450F-8F4C-A658750E7556}">
      <text>
        <t>[Threaded comment]
Your version of Excel allows you to read this threaded comment; however, any edits to it will get removed if the file is opened in a newer version of Excel. Learn more: https://go.microsoft.com/fwlink/?linkid=870924
Comment:
    UK Business Count, SIC2007 division (4 digit - DCMS definition) 
Source: UK Business Counts</t>
      </text>
    </comment>
    <comment ref="G1" authorId="4" shapeId="0" xr:uid="{163588C8-6FC4-4B00-92CA-AA14948F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Sector share of employment, (SIC2007, 4 digit - DCMS Definition)
Source: Business Register and Employment Survey</t>
      </text>
    </comment>
    <comment ref="H1" authorId="5" shapeId="0" xr:uid="{F202A03C-B75D-42F1-B2E9-F511842BF3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Digital occupations share of employment: Table T09a Employment by ocupation (SOC2010) sub-major group (Science, Research, Engineerinng and Technology Associate Professionals and Professionals) rows 7 and 19
Source: APS</t>
      </text>
    </comment>
    <comment ref="I1" authorId="6" shapeId="0" xr:uid="{FA40E9DB-012E-401E-B15E-4498FC4075CB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GFCF investment in ICT equipment across all sectors
Source: ONS Experimental Regional GFCF</t>
      </text>
    </comment>
    <comment ref="P1" authorId="7" shapeId="0" xr:uid="{29CD91BE-6D9E-4E95-975D-54957ED5E42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GCFC investment
Source ONS Regional GFCF estimates</t>
      </text>
    </comment>
    <comment ref="Q1" authorId="8" shapeId="0" xr:uid="{181FEE13-943A-425B-8CAE-79C04E250FD9}">
      <text>
        <t>[Threaded comment]
Your version of Excel allows you to read this threaded comment; however, any edits to it will get removed if the file is opened in a newer version of Excel. Learn more: https://go.microsoft.com/fwlink/?linkid=870924
Comment:
    Inward investment - the value of inward FDI position in the Information and Communication sector (SIC code J)
Source: FDI by ITL</t>
      </text>
    </comment>
    <comment ref="R1" authorId="9" shapeId="0" xr:uid="{DD48DFD2-4678-4E23-9DB3-84A73B510E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number of high growth businesses (all industries)
Source: ONS Business Demography</t>
      </text>
    </comment>
    <comment ref="T1" authorId="10" shapeId="0" xr:uid="{5AF86A85-3D54-4052-B1BC-714C407204BB}">
      <text>
        <t>[Threaded comment]
Your version of Excel allows you to read this threaded comment; however, any edits to it will get removed if the file is opened in a newer version of Excel. Learn more: https://go.microsoft.com/fwlink/?linkid=870924
Comment:
    RD: Total R&amp;D spending by all sectors (Government, Higher Education, Businesses, Non-profits).  
Source: ONS</t>
      </text>
    </comment>
    <comment ref="U1" authorId="11" shapeId="0" xr:uid="{53E4CA3B-7516-4C56-A510-B9B43185D430}">
      <text>
        <t>[Threaded comment]
Your version of Excel allows you to read this threaded comment; however, any edits to it will get removed if the file is opened in a newer version of Excel. Learn more: https://go.microsoft.com/fwlink/?linkid=870924
Comment:
    IUK: Innovate UK Grants in the AI and data economy sectors (amount is the award offered, counted by the year a bid was made)
Source: UKRI</t>
      </text>
    </comment>
    <comment ref="V1" authorId="12" shapeId="0" xr:uid="{967A6C76-0570-40F4-B5CE-6F4A7CDFD868}">
      <text>
        <t>[Threaded comment]
Your version of Excel allows you to read this threaded comment; however, any edits to it will get removed if the file is opened in a newer version of Excel. Learn more: https://go.microsoft.com/fwlink/?linkid=870924
Comment:
    TC: HMRC R&amp;D Tax credits - total cost
Source: HMRC</t>
      </text>
    </comment>
    <comment ref="X1" authorId="13" shapeId="0" xr:uid="{36581D2D-51F7-4C24-9394-CECACD90E9D2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Measure: Value of goods exported annually - measured in £ millions.
Source: UK Trade Info</t>
      </text>
    </comment>
    <comment ref="Y1" authorId="14" shapeId="0" xr:uid="{402698F1-7949-4060-A5A0-B481766B290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of services exported across all industries. Measured in £ millions
Source ONS</t>
      </text>
    </comment>
  </commentList>
</comments>
</file>

<file path=xl/sharedStrings.xml><?xml version="1.0" encoding="utf-8"?>
<sst xmlns="http://schemas.openxmlformats.org/spreadsheetml/2006/main" count="443" uniqueCount="129">
  <si>
    <t>REGIONAL INDEX RANKINGS ACROSS THE COMPONENTS OF LOCAL DIGITAL CAPITAL</t>
  </si>
  <si>
    <t>Skills</t>
  </si>
  <si>
    <t>Adoption</t>
  </si>
  <si>
    <t>Infrastructure</t>
  </si>
  <si>
    <t>Finance &amp; Investment</t>
  </si>
  <si>
    <t>Research and Development</t>
  </si>
  <si>
    <t>Trade</t>
  </si>
  <si>
    <t>Overall</t>
  </si>
  <si>
    <t>East Midlands</t>
  </si>
  <si>
    <t>East of England</t>
  </si>
  <si>
    <t>Greater 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</si>
  <si>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</si>
  <si>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</si>
  <si>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</si>
  <si>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</si>
  <si>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</si>
  <si>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</si>
  <si>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</si>
  <si>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</si>
  <si>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</si>
  <si>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SUB-REGIONAL INDEX RANKINGS ACROSS THE COMPONENTS OF LOCAL DIGITAL CAPITAL</t>
  </si>
  <si>
    <t>Bedfordshire and Hertfordshire</t>
  </si>
  <si>
    <t>Berkshire, Buckinghamshire and Oxfordshire</t>
  </si>
  <si>
    <t>Cheshire</t>
  </si>
  <si>
    <t>Cornwall and Isles of Scilly</t>
  </si>
  <si>
    <t>Cumbria</t>
  </si>
  <si>
    <t>Derbyshire and Nottinghamshire</t>
  </si>
  <si>
    <t>Devon</t>
  </si>
  <si>
    <t>Dorset and Somerset</t>
  </si>
  <si>
    <t>East Anglia</t>
  </si>
  <si>
    <t>East Wales</t>
  </si>
  <si>
    <t>East Yorkshire and Northern Lincolnshire</t>
  </si>
  <si>
    <t>Eastern Scotland</t>
  </si>
  <si>
    <t>Essex</t>
  </si>
  <si>
    <t>Gloucestershire, Wiltshire and Bath/Bristol area</t>
  </si>
  <si>
    <t>Greater Manchester</t>
  </si>
  <si>
    <t>Hampshire and Isle of Wight</t>
  </si>
  <si>
    <t>Herefordshire, Worcestershire and Warwickshire</t>
  </si>
  <si>
    <t>Highlands and Islands</t>
  </si>
  <si>
    <t>Inner London - East</t>
  </si>
  <si>
    <t>Inner London - West</t>
  </si>
  <si>
    <t>Kent</t>
  </si>
  <si>
    <t>Lancashire</t>
  </si>
  <si>
    <t>Leicestershire, Rutland and Northamptonshire</t>
  </si>
  <si>
    <t>Lincolnshire</t>
  </si>
  <si>
    <t>Merseyside</t>
  </si>
  <si>
    <t>North Eastern Scotland</t>
  </si>
  <si>
    <t>North Yorkshire</t>
  </si>
  <si>
    <t>Northumberland and Tyne and Wear</t>
  </si>
  <si>
    <t>Outer London - East and North East</t>
  </si>
  <si>
    <t>Outer London - South</t>
  </si>
  <si>
    <t>Outer London - West and North West</t>
  </si>
  <si>
    <t>Shropshire and Staffordshire</t>
  </si>
  <si>
    <t>South Yorkshire</t>
  </si>
  <si>
    <t>Southern Scotland</t>
  </si>
  <si>
    <t>Surrey, East and West Sussex</t>
  </si>
  <si>
    <t>Tees Valley and Durham</t>
  </si>
  <si>
    <t>West Central Scotland</t>
  </si>
  <si>
    <t>West Wales and The Valleys</t>
  </si>
  <si>
    <t>West Yorkshire</t>
  </si>
  <si>
    <t>SKILLS</t>
  </si>
  <si>
    <t>ADOPTION</t>
  </si>
  <si>
    <t>INFRASTRUCTURE</t>
  </si>
  <si>
    <t>FINANCE &amp; INVESTMENT</t>
  </si>
  <si>
    <t>RESEARCH AND DEVELOPMENT</t>
  </si>
  <si>
    <t>TRADE</t>
  </si>
  <si>
    <t>OVERALL RANK</t>
  </si>
  <si>
    <t>Internet Users</t>
  </si>
  <si>
    <t>Public Services Users</t>
  </si>
  <si>
    <t>HE - Digital Study</t>
  </si>
  <si>
    <t>NVQ4</t>
  </si>
  <si>
    <t>Downloading Info</t>
  </si>
  <si>
    <t>HE Students</t>
  </si>
  <si>
    <t>Index</t>
  </si>
  <si>
    <t>Ranking</t>
  </si>
  <si>
    <t>Jobs in ICT (%)</t>
  </si>
  <si>
    <t>UK Business Count</t>
  </si>
  <si>
    <t>Digital Employment Share</t>
  </si>
  <si>
    <t>Digital Occupations</t>
  </si>
  <si>
    <t>Investment in ICT</t>
  </si>
  <si>
    <t xml:space="preserve">Index </t>
  </si>
  <si>
    <t>SuperFast Broadband</t>
  </si>
  <si>
    <t>Ultrafast</t>
  </si>
  <si>
    <t>Gigabit Availability</t>
  </si>
  <si>
    <t>Mobile Coverage</t>
  </si>
  <si>
    <t>Equity Finance</t>
  </si>
  <si>
    <t>VC in tech</t>
  </si>
  <si>
    <t>SME Lending</t>
  </si>
  <si>
    <t>High Growth</t>
  </si>
  <si>
    <t>Investment in ICT Sector</t>
  </si>
  <si>
    <t>Inward investment in ICT</t>
  </si>
  <si>
    <t>R&amp;D Spend</t>
  </si>
  <si>
    <t>Innovate UK Grants</t>
  </si>
  <si>
    <t>HMRC R&amp;D Tax Credits</t>
  </si>
  <si>
    <t>Goods Exports</t>
  </si>
  <si>
    <t>Services Exports</t>
  </si>
  <si>
    <t>Overall Index</t>
  </si>
  <si>
    <t>Rank</t>
  </si>
  <si>
    <t>Within Component Weighting</t>
  </si>
  <si>
    <t>Between Component Weighting</t>
  </si>
  <si>
    <t>Internet Users (%)</t>
  </si>
  <si>
    <t>Public Services Use (%)</t>
  </si>
  <si>
    <t>Downloading Info (%)</t>
  </si>
  <si>
    <t>Yorkshire and The Humber</t>
  </si>
  <si>
    <t>Year of Latest Data</t>
  </si>
  <si>
    <t xml:space="preserve">2020/21 </t>
  </si>
  <si>
    <t>2020/21</t>
  </si>
  <si>
    <t>2021/22</t>
  </si>
  <si>
    <t>2019/20</t>
  </si>
  <si>
    <t>Max</t>
  </si>
  <si>
    <t>Min</t>
  </si>
  <si>
    <t>Column Number</t>
  </si>
  <si>
    <t>NVQ4+</t>
  </si>
  <si>
    <t>Total Hours Worked 2019'</t>
  </si>
  <si>
    <t>Total Hours Worked 2020'</t>
  </si>
  <si>
    <t>Total Hours Worked 2021'</t>
  </si>
  <si>
    <t>Gigabit</t>
  </si>
  <si>
    <t>Regional Compnenet Weighting</t>
  </si>
  <si>
    <t>Ranking Check (Should be zero)</t>
  </si>
  <si>
    <t>Check against this number</t>
  </si>
  <si>
    <t>Total of chaeck (should be zero if correct)</t>
  </si>
  <si>
    <t>2021 SFBB availability (% of premises)</t>
  </si>
  <si>
    <t>2021 UFBB availability (% of premises)</t>
  </si>
  <si>
    <t>2021 Gigabit (% of premises)</t>
  </si>
  <si>
    <t>2021 4G (% of premises)</t>
  </si>
  <si>
    <t>Hours 2018</t>
  </si>
  <si>
    <t>Hours 2019</t>
  </si>
  <si>
    <t>Hours 2020</t>
  </si>
  <si>
    <t>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</si>
</sst>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%"/>
    <numFmt numFmtId="166" formatCode="0.000"/>
    <numFmt numFmtId="167" formatCode="_-* #,##0_-;\-* #,##0_-;_-* &quot;-&quot;??_-;_-@_-"/>
    <numFmt numFmtId="168" formatCode="0.0000"/>
    <numFmt numFmtId="169" formatCode="_(* #,##0.0_);_(* \(#,##0.0\);_(* &quot;-&quot;??_);_(@_)"/>
    <numFmt numFmtId="170" formatCode="0.0"/>
    <numFmt numFmtId="171" formatCode="0.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339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5" fillId="0" borderId="0" xfId="0" applyNumberFormat="1" applyFont="1"/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" fontId="5" fillId="0" borderId="1" xfId="1" applyNumberFormat="1" applyFont="1" applyFill="1" applyBorder="1"/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/>
    <xf numFmtId="2" fontId="5" fillId="3" borderId="0" xfId="0" applyNumberFormat="1" applyFont="1" applyFill="1"/>
    <xf numFmtId="167" fontId="5" fillId="3" borderId="0" xfId="1" applyNumberFormat="1" applyFont="1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67" fontId="5" fillId="0" borderId="1" xfId="1" applyNumberFormat="1" applyFont="1" applyFill="1" applyBorder="1"/>
    <xf numFmtId="164" fontId="5" fillId="0" borderId="1" xfId="1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1" fontId="5" fillId="0" borderId="1" xfId="1" applyNumberFormat="1" applyFont="1" applyBorder="1"/>
    <xf numFmtId="0" fontId="5" fillId="5" borderId="4" xfId="0" applyFont="1" applyFill="1" applyBorder="1"/>
    <xf numFmtId="0" fontId="5" fillId="5" borderId="0" xfId="0" applyFont="1" applyFill="1"/>
    <xf numFmtId="0" fontId="1" fillId="8" borderId="1" xfId="0" applyFont="1" applyFill="1" applyBorder="1"/>
    <xf numFmtId="1" fontId="5" fillId="0" borderId="3" xfId="0" applyNumberFormat="1" applyFont="1" applyBorder="1" applyAlignment="1">
      <alignment horizontal="center"/>
    </xf>
    <xf numFmtId="167" fontId="5" fillId="3" borderId="6" xfId="1" applyNumberFormat="1" applyFont="1" applyFill="1" applyBorder="1"/>
    <xf numFmtId="167" fontId="5" fillId="3" borderId="2" xfId="1" applyNumberFormat="1" applyFont="1" applyFill="1" applyBorder="1"/>
    <xf numFmtId="2" fontId="5" fillId="3" borderId="8" xfId="0" applyNumberFormat="1" applyFont="1" applyFill="1" applyBorder="1"/>
    <xf numFmtId="167" fontId="5" fillId="3" borderId="8" xfId="1" applyNumberFormat="1" applyFont="1" applyFill="1" applyBorder="1"/>
    <xf numFmtId="167" fontId="5" fillId="3" borderId="9" xfId="1" applyNumberFormat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167" fontId="5" fillId="5" borderId="11" xfId="1" applyNumberFormat="1" applyFont="1" applyFill="1" applyBorder="1"/>
    <xf numFmtId="167" fontId="5" fillId="5" borderId="0" xfId="1" applyNumberFormat="1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167" fontId="5" fillId="5" borderId="8" xfId="1" applyNumberFormat="1" applyFont="1" applyFill="1" applyBorder="1"/>
    <xf numFmtId="0" fontId="5" fillId="5" borderId="6" xfId="0" applyFont="1" applyFill="1" applyBorder="1"/>
    <xf numFmtId="0" fontId="5" fillId="5" borderId="2" xfId="0" applyFont="1" applyFill="1" applyBorder="1"/>
    <xf numFmtId="0" fontId="5" fillId="5" borderId="9" xfId="0" applyFont="1" applyFill="1" applyBorder="1"/>
    <xf numFmtId="1" fontId="5" fillId="0" borderId="3" xfId="0" applyNumberFormat="1" applyFont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 applyAlignment="1">
      <alignment horizontal="center"/>
    </xf>
    <xf numFmtId="167" fontId="5" fillId="0" borderId="0" xfId="1" applyNumberFormat="1" applyFont="1" applyBorder="1"/>
    <xf numFmtId="2" fontId="5" fillId="12" borderId="10" xfId="0" applyNumberFormat="1" applyFont="1" applyFill="1" applyBorder="1"/>
    <xf numFmtId="2" fontId="5" fillId="12" borderId="11" xfId="0" applyNumberFormat="1" applyFont="1" applyFill="1" applyBorder="1"/>
    <xf numFmtId="167" fontId="5" fillId="12" borderId="11" xfId="1" applyNumberFormat="1" applyFont="1" applyFill="1" applyBorder="1"/>
    <xf numFmtId="0" fontId="5" fillId="12" borderId="11" xfId="0" applyFont="1" applyFill="1" applyBorder="1"/>
    <xf numFmtId="0" fontId="5" fillId="12" borderId="6" xfId="0" applyFont="1" applyFill="1" applyBorder="1"/>
    <xf numFmtId="2" fontId="5" fillId="12" borderId="4" xfId="0" applyNumberFormat="1" applyFont="1" applyFill="1" applyBorder="1"/>
    <xf numFmtId="2" fontId="5" fillId="12" borderId="0" xfId="0" applyNumberFormat="1" applyFont="1" applyFill="1"/>
    <xf numFmtId="167" fontId="5" fillId="12" borderId="0" xfId="1" applyNumberFormat="1" applyFont="1" applyFill="1" applyBorder="1"/>
    <xf numFmtId="0" fontId="5" fillId="12" borderId="0" xfId="0" applyFont="1" applyFill="1"/>
    <xf numFmtId="0" fontId="5" fillId="12" borderId="2" xfId="0" applyFont="1" applyFill="1" applyBorder="1"/>
    <xf numFmtId="2" fontId="5" fillId="12" borderId="7" xfId="0" applyNumberFormat="1" applyFont="1" applyFill="1" applyBorder="1"/>
    <xf numFmtId="2" fontId="5" fillId="12" borderId="8" xfId="0" applyNumberFormat="1" applyFont="1" applyFill="1" applyBorder="1"/>
    <xf numFmtId="167" fontId="5" fillId="12" borderId="8" xfId="1" applyNumberFormat="1" applyFont="1" applyFill="1" applyBorder="1"/>
    <xf numFmtId="0" fontId="5" fillId="12" borderId="8" xfId="0" applyFont="1" applyFill="1" applyBorder="1"/>
    <xf numFmtId="0" fontId="5" fillId="12" borderId="9" xfId="0" applyFont="1" applyFill="1" applyBorder="1"/>
    <xf numFmtId="167" fontId="0" fillId="13" borderId="10" xfId="1" applyNumberFormat="1" applyFont="1" applyFill="1" applyBorder="1"/>
    <xf numFmtId="167" fontId="0" fillId="13" borderId="11" xfId="1" applyNumberFormat="1" applyFont="1" applyFill="1" applyBorder="1"/>
    <xf numFmtId="167" fontId="0" fillId="13" borderId="6" xfId="1" applyNumberFormat="1" applyFont="1" applyFill="1" applyBorder="1"/>
    <xf numFmtId="167" fontId="0" fillId="13" borderId="4" xfId="1" applyNumberFormat="1" applyFont="1" applyFill="1" applyBorder="1"/>
    <xf numFmtId="167" fontId="0" fillId="13" borderId="0" xfId="1" applyNumberFormat="1" applyFont="1" applyFill="1" applyBorder="1"/>
    <xf numFmtId="167" fontId="0" fillId="13" borderId="2" xfId="1" applyNumberFormat="1" applyFont="1" applyFill="1" applyBorder="1"/>
    <xf numFmtId="167" fontId="0" fillId="13" borderId="7" xfId="1" applyNumberFormat="1" applyFont="1" applyFill="1" applyBorder="1"/>
    <xf numFmtId="167" fontId="0" fillId="13" borderId="8" xfId="1" applyNumberFormat="1" applyFont="1" applyFill="1" applyBorder="1"/>
    <xf numFmtId="167" fontId="0" fillId="13" borderId="9" xfId="1" applyNumberFormat="1" applyFont="1" applyFill="1" applyBorder="1"/>
    <xf numFmtId="167" fontId="5" fillId="0" borderId="1" xfId="1" applyNumberFormat="1" applyFont="1" applyBorder="1"/>
    <xf numFmtId="0" fontId="1" fillId="14" borderId="4" xfId="0" applyFont="1" applyFill="1" applyBorder="1" applyAlignment="1">
      <alignment horizontal="center"/>
    </xf>
    <xf numFmtId="0" fontId="0" fillId="2" borderId="10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9" xfId="0" applyFill="1" applyBorder="1"/>
    <xf numFmtId="0" fontId="1" fillId="14" borderId="5" xfId="0" applyFont="1" applyFill="1" applyBorder="1" applyAlignment="1">
      <alignment horizontal="center"/>
    </xf>
    <xf numFmtId="167" fontId="5" fillId="0" borderId="3" xfId="1" applyNumberFormat="1" applyFont="1" applyBorder="1"/>
    <xf numFmtId="165" fontId="0" fillId="3" borderId="10" xfId="2" applyNumberFormat="1" applyFont="1" applyFill="1" applyBorder="1"/>
    <xf numFmtId="165" fontId="0" fillId="3" borderId="4" xfId="2" applyNumberFormat="1" applyFont="1" applyFill="1" applyBorder="1"/>
    <xf numFmtId="165" fontId="0" fillId="3" borderId="7" xfId="2" applyNumberFormat="1" applyFont="1" applyFill="1" applyBorder="1"/>
    <xf numFmtId="165" fontId="0" fillId="3" borderId="11" xfId="2" applyNumberFormat="1" applyFont="1" applyFill="1" applyBorder="1"/>
    <xf numFmtId="165" fontId="0" fillId="3" borderId="0" xfId="2" applyNumberFormat="1" applyFont="1" applyFill="1" applyBorder="1"/>
    <xf numFmtId="165" fontId="0" fillId="3" borderId="8" xfId="2" applyNumberFormat="1" applyFont="1" applyFill="1" applyBorder="1"/>
    <xf numFmtId="165" fontId="5" fillId="4" borderId="10" xfId="2" applyNumberFormat="1" applyFont="1" applyFill="1" applyBorder="1"/>
    <xf numFmtId="165" fontId="5" fillId="4" borderId="11" xfId="2" applyNumberFormat="1" applyFont="1" applyFill="1" applyBorder="1"/>
    <xf numFmtId="165" fontId="5" fillId="4" borderId="6" xfId="2" applyNumberFormat="1" applyFont="1" applyFill="1" applyBorder="1"/>
    <xf numFmtId="165" fontId="5" fillId="4" borderId="4" xfId="2" applyNumberFormat="1" applyFont="1" applyFill="1" applyBorder="1"/>
    <xf numFmtId="165" fontId="5" fillId="4" borderId="0" xfId="2" applyNumberFormat="1" applyFont="1" applyFill="1" applyBorder="1"/>
    <xf numFmtId="165" fontId="5" fillId="4" borderId="2" xfId="2" applyNumberFormat="1" applyFont="1" applyFill="1" applyBorder="1"/>
    <xf numFmtId="165" fontId="5" fillId="4" borderId="7" xfId="2" applyNumberFormat="1" applyFont="1" applyFill="1" applyBorder="1"/>
    <xf numFmtId="165" fontId="5" fillId="4" borderId="8" xfId="2" applyNumberFormat="1" applyFont="1" applyFill="1" applyBorder="1"/>
    <xf numFmtId="165" fontId="5" fillId="4" borderId="9" xfId="2" applyNumberFormat="1" applyFont="1" applyFill="1" applyBorder="1"/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165" fontId="5" fillId="3" borderId="10" xfId="2" applyNumberFormat="1" applyFont="1" applyFill="1" applyBorder="1" applyAlignment="1">
      <alignment horizontal="center"/>
    </xf>
    <xf numFmtId="165" fontId="5" fillId="3" borderId="11" xfId="2" applyNumberFormat="1" applyFont="1" applyFill="1" applyBorder="1" applyAlignment="1">
      <alignment horizontal="center"/>
    </xf>
    <xf numFmtId="9" fontId="5" fillId="3" borderId="11" xfId="2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3" borderId="0" xfId="2" applyNumberFormat="1" applyFont="1" applyFill="1" applyBorder="1" applyAlignment="1">
      <alignment horizontal="center"/>
    </xf>
    <xf numFmtId="9" fontId="5" fillId="3" borderId="0" xfId="2" applyFont="1" applyFill="1" applyBorder="1" applyAlignment="1">
      <alignment horizontal="center"/>
    </xf>
    <xf numFmtId="165" fontId="5" fillId="3" borderId="7" xfId="2" applyNumberFormat="1" applyFont="1" applyFill="1" applyBorder="1" applyAlignment="1">
      <alignment horizontal="center"/>
    </xf>
    <xf numFmtId="165" fontId="5" fillId="3" borderId="8" xfId="2" applyNumberFormat="1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165" fontId="5" fillId="5" borderId="10" xfId="2" applyNumberFormat="1" applyFont="1" applyFill="1" applyBorder="1" applyAlignment="1">
      <alignment horizontal="center"/>
    </xf>
    <xf numFmtId="165" fontId="5" fillId="5" borderId="4" xfId="2" applyNumberFormat="1" applyFont="1" applyFill="1" applyBorder="1" applyAlignment="1">
      <alignment horizontal="center"/>
    </xf>
    <xf numFmtId="165" fontId="5" fillId="5" borderId="7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3" borderId="6" xfId="2" applyNumberFormat="1" applyFont="1" applyFill="1" applyBorder="1" applyAlignment="1">
      <alignment horizontal="center"/>
    </xf>
    <xf numFmtId="2" fontId="5" fillId="3" borderId="2" xfId="2" applyNumberFormat="1" applyFont="1" applyFill="1" applyBorder="1" applyAlignment="1">
      <alignment horizontal="center"/>
    </xf>
    <xf numFmtId="2" fontId="5" fillId="3" borderId="9" xfId="2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5" fillId="5" borderId="11" xfId="2" applyNumberFormat="1" applyFont="1" applyFill="1" applyBorder="1" applyAlignment="1">
      <alignment horizontal="center"/>
    </xf>
    <xf numFmtId="2" fontId="5" fillId="5" borderId="0" xfId="2" applyNumberFormat="1" applyFont="1" applyFill="1" applyBorder="1" applyAlignment="1">
      <alignment horizontal="center"/>
    </xf>
    <xf numFmtId="2" fontId="5" fillId="5" borderId="8" xfId="2" applyNumberFormat="1" applyFont="1" applyFill="1" applyBorder="1" applyAlignment="1">
      <alignment horizontal="center"/>
    </xf>
    <xf numFmtId="9" fontId="5" fillId="4" borderId="10" xfId="2" applyFont="1" applyFill="1" applyBorder="1" applyAlignment="1">
      <alignment horizontal="center"/>
    </xf>
    <xf numFmtId="9" fontId="5" fillId="4" borderId="11" xfId="2" applyFont="1" applyFill="1" applyBorder="1" applyAlignment="1">
      <alignment horizontal="center"/>
    </xf>
    <xf numFmtId="9" fontId="5" fillId="4" borderId="6" xfId="2" applyFont="1" applyFill="1" applyBorder="1" applyAlignment="1">
      <alignment horizontal="center"/>
    </xf>
    <xf numFmtId="9" fontId="5" fillId="4" borderId="4" xfId="2" applyFont="1" applyFill="1" applyBorder="1" applyAlignment="1">
      <alignment horizontal="center"/>
    </xf>
    <xf numFmtId="9" fontId="5" fillId="4" borderId="0" xfId="2" applyFont="1" applyFill="1" applyBorder="1" applyAlignment="1">
      <alignment horizontal="center"/>
    </xf>
    <xf numFmtId="9" fontId="5" fillId="4" borderId="2" xfId="2" applyFont="1" applyFill="1" applyBorder="1" applyAlignment="1">
      <alignment horizontal="center"/>
    </xf>
    <xf numFmtId="9" fontId="5" fillId="4" borderId="7" xfId="2" applyFont="1" applyFill="1" applyBorder="1" applyAlignment="1">
      <alignment horizontal="center"/>
    </xf>
    <xf numFmtId="9" fontId="5" fillId="4" borderId="8" xfId="2" applyFont="1" applyFill="1" applyBorder="1" applyAlignment="1">
      <alignment horizontal="center"/>
    </xf>
    <xf numFmtId="9" fontId="5" fillId="4" borderId="9" xfId="2" applyFont="1" applyFill="1" applyBorder="1" applyAlignment="1">
      <alignment horizontal="center"/>
    </xf>
    <xf numFmtId="2" fontId="5" fillId="12" borderId="11" xfId="1" applyNumberFormat="1" applyFont="1" applyFill="1" applyBorder="1" applyAlignment="1">
      <alignment horizontal="center"/>
    </xf>
    <xf numFmtId="2" fontId="5" fillId="12" borderId="0" xfId="1" applyNumberFormat="1" applyFont="1" applyFill="1" applyBorder="1" applyAlignment="1">
      <alignment horizontal="center"/>
    </xf>
    <xf numFmtId="2" fontId="5" fillId="12" borderId="8" xfId="1" applyNumberFormat="1" applyFont="1" applyFill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8" fontId="5" fillId="12" borderId="11" xfId="0" applyNumberFormat="1" applyFont="1" applyFill="1" applyBorder="1" applyAlignment="1">
      <alignment horizontal="center"/>
    </xf>
    <xf numFmtId="168" fontId="5" fillId="12" borderId="6" xfId="0" applyNumberFormat="1" applyFont="1" applyFill="1" applyBorder="1" applyAlignment="1">
      <alignment horizontal="center"/>
    </xf>
    <xf numFmtId="168" fontId="5" fillId="12" borderId="0" xfId="0" applyNumberFormat="1" applyFont="1" applyFill="1" applyAlignment="1">
      <alignment horizontal="center"/>
    </xf>
    <xf numFmtId="168" fontId="5" fillId="12" borderId="2" xfId="0" applyNumberFormat="1" applyFont="1" applyFill="1" applyBorder="1" applyAlignment="1">
      <alignment horizontal="center"/>
    </xf>
    <xf numFmtId="168" fontId="5" fillId="12" borderId="8" xfId="0" applyNumberFormat="1" applyFont="1" applyFill="1" applyBorder="1" applyAlignment="1">
      <alignment horizontal="center"/>
    </xf>
    <xf numFmtId="168" fontId="5" fillId="12" borderId="9" xfId="0" applyNumberFormat="1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 vertical="center"/>
    </xf>
    <xf numFmtId="168" fontId="0" fillId="2" borderId="10" xfId="0" applyNumberFormat="1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168" fontId="0" fillId="2" borderId="4" xfId="0" applyNumberFormat="1" applyFill="1" applyBorder="1" applyAlignment="1">
      <alignment horizontal="center" vertical="center"/>
    </xf>
    <xf numFmtId="168" fontId="0" fillId="2" borderId="2" xfId="0" applyNumberFormat="1" applyFill="1" applyBorder="1" applyAlignment="1">
      <alignment horizontal="center" vertical="center"/>
    </xf>
    <xf numFmtId="168" fontId="0" fillId="2" borderId="7" xfId="0" applyNumberFormat="1" applyFill="1" applyBorder="1" applyAlignment="1">
      <alignment horizontal="center" vertical="center"/>
    </xf>
    <xf numFmtId="168" fontId="0" fillId="2" borderId="9" xfId="0" applyNumberFormat="1" applyFill="1" applyBorder="1" applyAlignment="1">
      <alignment horizontal="center" vertical="center"/>
    </xf>
    <xf numFmtId="9" fontId="5" fillId="12" borderId="10" xfId="2" applyFont="1" applyFill="1" applyBorder="1" applyAlignment="1">
      <alignment horizontal="center"/>
    </xf>
    <xf numFmtId="9" fontId="5" fillId="12" borderId="4" xfId="2" applyFont="1" applyFill="1" applyBorder="1" applyAlignment="1">
      <alignment horizontal="center"/>
    </xf>
    <xf numFmtId="9" fontId="5" fillId="12" borderId="7" xfId="2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2" fontId="0" fillId="13" borderId="10" xfId="1" applyNumberFormat="1" applyFont="1" applyFill="1" applyBorder="1" applyAlignment="1">
      <alignment horizontal="center" vertical="center"/>
    </xf>
    <xf numFmtId="2" fontId="0" fillId="13" borderId="11" xfId="1" applyNumberFormat="1" applyFont="1" applyFill="1" applyBorder="1" applyAlignment="1">
      <alignment horizontal="center" vertical="center"/>
    </xf>
    <xf numFmtId="2" fontId="0" fillId="13" borderId="6" xfId="1" applyNumberFormat="1" applyFont="1" applyFill="1" applyBorder="1" applyAlignment="1">
      <alignment horizontal="center" vertical="center"/>
    </xf>
    <xf numFmtId="2" fontId="0" fillId="13" borderId="4" xfId="1" applyNumberFormat="1" applyFont="1" applyFill="1" applyBorder="1" applyAlignment="1">
      <alignment horizontal="center" vertical="center"/>
    </xf>
    <xf numFmtId="2" fontId="0" fillId="13" borderId="0" xfId="1" applyNumberFormat="1" applyFont="1" applyFill="1" applyBorder="1" applyAlignment="1">
      <alignment horizontal="center" vertical="center"/>
    </xf>
    <xf numFmtId="2" fontId="0" fillId="13" borderId="2" xfId="1" applyNumberFormat="1" applyFont="1" applyFill="1" applyBorder="1" applyAlignment="1">
      <alignment horizontal="center" vertical="center"/>
    </xf>
    <xf numFmtId="2" fontId="0" fillId="13" borderId="7" xfId="1" applyNumberFormat="1" applyFont="1" applyFill="1" applyBorder="1" applyAlignment="1">
      <alignment horizontal="center" vertical="center"/>
    </xf>
    <xf numFmtId="2" fontId="0" fillId="13" borderId="8" xfId="1" applyNumberFormat="1" applyFont="1" applyFill="1" applyBorder="1" applyAlignment="1">
      <alignment horizontal="center" vertical="center"/>
    </xf>
    <xf numFmtId="2" fontId="0" fillId="13" borderId="9" xfId="1" applyNumberFormat="1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6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22" borderId="5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4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24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14" borderId="1" xfId="0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165" fontId="5" fillId="3" borderId="10" xfId="2" applyNumberFormat="1" applyFont="1" applyFill="1" applyBorder="1" applyAlignment="1">
      <alignment horizontal="center" vertical="center"/>
    </xf>
    <xf numFmtId="2" fontId="5" fillId="3" borderId="11" xfId="2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 vertical="center"/>
    </xf>
    <xf numFmtId="165" fontId="5" fillId="3" borderId="7" xfId="2" applyNumberFormat="1" applyFont="1" applyFill="1" applyBorder="1" applyAlignment="1">
      <alignment horizontal="center" vertical="center"/>
    </xf>
    <xf numFmtId="2" fontId="5" fillId="3" borderId="8" xfId="2" applyNumberFormat="1" applyFont="1" applyFill="1" applyBorder="1" applyAlignment="1">
      <alignment horizontal="center"/>
    </xf>
    <xf numFmtId="168" fontId="5" fillId="12" borderId="10" xfId="0" applyNumberFormat="1" applyFont="1" applyFill="1" applyBorder="1" applyAlignment="1">
      <alignment horizontal="center"/>
    </xf>
    <xf numFmtId="168" fontId="5" fillId="12" borderId="4" xfId="0" applyNumberFormat="1" applyFont="1" applyFill="1" applyBorder="1" applyAlignment="1">
      <alignment horizontal="center"/>
    </xf>
    <xf numFmtId="168" fontId="5" fillId="12" borderId="7" xfId="0" applyNumberFormat="1" applyFont="1" applyFill="1" applyBorder="1" applyAlignment="1">
      <alignment horizontal="center"/>
    </xf>
    <xf numFmtId="168" fontId="5" fillId="13" borderId="10" xfId="1" applyNumberFormat="1" applyFont="1" applyFill="1" applyBorder="1" applyAlignment="1">
      <alignment horizontal="center" vertical="center"/>
    </xf>
    <xf numFmtId="168" fontId="5" fillId="13" borderId="6" xfId="1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/>
    </xf>
    <xf numFmtId="168" fontId="5" fillId="13" borderId="4" xfId="1" applyNumberFormat="1" applyFont="1" applyFill="1" applyBorder="1" applyAlignment="1">
      <alignment horizontal="center" vertical="center"/>
    </xf>
    <xf numFmtId="168" fontId="5" fillId="13" borderId="2" xfId="1" applyNumberFormat="1" applyFont="1" applyFill="1" applyBorder="1" applyAlignment="1">
      <alignment horizontal="center" vertical="center"/>
    </xf>
    <xf numFmtId="168" fontId="5" fillId="13" borderId="7" xfId="1" applyNumberFormat="1" applyFont="1" applyFill="1" applyBorder="1" applyAlignment="1">
      <alignment horizontal="center" vertical="center"/>
    </xf>
    <xf numFmtId="168" fontId="5" fillId="13" borderId="9" xfId="1" applyNumberFormat="1" applyFont="1" applyFill="1" applyBorder="1" applyAlignment="1">
      <alignment horizontal="center" vertical="center"/>
    </xf>
    <xf numFmtId="168" fontId="5" fillId="2" borderId="6" xfId="0" applyNumberFormat="1" applyFont="1" applyFill="1" applyBorder="1" applyAlignment="1">
      <alignment horizontal="center" vertical="center"/>
    </xf>
    <xf numFmtId="168" fontId="5" fillId="2" borderId="10" xfId="0" applyNumberFormat="1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" xfId="0" applyNumberFormat="1" applyBorder="1" applyAlignment="1">
      <alignment horizontal="center"/>
    </xf>
    <xf numFmtId="9" fontId="5" fillId="0" borderId="15" xfId="2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168" fontId="0" fillId="0" borderId="15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13" borderId="1" xfId="0" applyNumberFormat="1" applyFill="1" applyBorder="1" applyAlignment="1">
      <alignment horizontal="center" vertical="center"/>
    </xf>
    <xf numFmtId="0" fontId="0" fillId="6" borderId="1" xfId="0" applyFill="1" applyBorder="1"/>
    <xf numFmtId="166" fontId="0" fillId="2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7" borderId="1" xfId="0" applyNumberFormat="1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168" fontId="0" fillId="10" borderId="1" xfId="0" applyNumberFormat="1" applyFill="1" applyBorder="1" applyAlignment="1">
      <alignment horizontal="center"/>
    </xf>
    <xf numFmtId="170" fontId="0" fillId="6" borderId="1" xfId="0" applyNumberFormat="1" applyFill="1" applyBorder="1" applyAlignment="1">
      <alignment horizontal="center"/>
    </xf>
    <xf numFmtId="170" fontId="0" fillId="14" borderId="5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/>
    </xf>
    <xf numFmtId="165" fontId="5" fillId="3" borderId="10" xfId="2" applyNumberFormat="1" applyFont="1" applyFill="1" applyBorder="1"/>
    <xf numFmtId="167" fontId="5" fillId="3" borderId="11" xfId="1" applyNumberFormat="1" applyFont="1" applyFill="1" applyBorder="1"/>
    <xf numFmtId="0" fontId="5" fillId="3" borderId="6" xfId="0" applyFont="1" applyFill="1" applyBorder="1"/>
    <xf numFmtId="165" fontId="5" fillId="3" borderId="4" xfId="2" applyNumberFormat="1" applyFont="1" applyFill="1" applyBorder="1"/>
    <xf numFmtId="167" fontId="5" fillId="3" borderId="0" xfId="1" applyNumberFormat="1" applyFont="1" applyFill="1" applyBorder="1"/>
    <xf numFmtId="0" fontId="5" fillId="3" borderId="2" xfId="0" applyFont="1" applyFill="1" applyBorder="1"/>
    <xf numFmtId="165" fontId="5" fillId="3" borderId="7" xfId="2" applyNumberFormat="1" applyFont="1" applyFill="1" applyBorder="1"/>
    <xf numFmtId="0" fontId="5" fillId="3" borderId="9" xfId="0" applyFont="1" applyFill="1" applyBorder="1"/>
    <xf numFmtId="165" fontId="5" fillId="25" borderId="10" xfId="2" applyNumberFormat="1" applyFont="1" applyFill="1" applyBorder="1"/>
    <xf numFmtId="165" fontId="5" fillId="25" borderId="11" xfId="2" applyNumberFormat="1" applyFont="1" applyFill="1" applyBorder="1"/>
    <xf numFmtId="165" fontId="5" fillId="25" borderId="6" xfId="2" applyNumberFormat="1" applyFont="1" applyFill="1" applyBorder="1"/>
    <xf numFmtId="165" fontId="5" fillId="25" borderId="4" xfId="2" applyNumberFormat="1" applyFont="1" applyFill="1" applyBorder="1"/>
    <xf numFmtId="165" fontId="5" fillId="25" borderId="0" xfId="2" applyNumberFormat="1" applyFont="1" applyFill="1" applyBorder="1"/>
    <xf numFmtId="165" fontId="5" fillId="25" borderId="2" xfId="2" applyNumberFormat="1" applyFont="1" applyFill="1" applyBorder="1"/>
    <xf numFmtId="165" fontId="5" fillId="25" borderId="7" xfId="2" applyNumberFormat="1" applyFont="1" applyFill="1" applyBorder="1"/>
    <xf numFmtId="165" fontId="5" fillId="25" borderId="8" xfId="2" applyNumberFormat="1" applyFont="1" applyFill="1" applyBorder="1"/>
    <xf numFmtId="165" fontId="5" fillId="25" borderId="9" xfId="2" applyNumberFormat="1" applyFont="1" applyFill="1" applyBorder="1"/>
    <xf numFmtId="0" fontId="5" fillId="12" borderId="10" xfId="0" applyFont="1" applyFill="1" applyBorder="1"/>
    <xf numFmtId="0" fontId="5" fillId="12" borderId="4" xfId="0" applyFont="1" applyFill="1" applyBorder="1"/>
    <xf numFmtId="0" fontId="5" fillId="12" borderId="7" xfId="0" applyFont="1" applyFill="1" applyBorder="1"/>
    <xf numFmtId="0" fontId="5" fillId="25" borderId="10" xfId="0" applyFont="1" applyFill="1" applyBorder="1"/>
    <xf numFmtId="0" fontId="5" fillId="25" borderId="11" xfId="0" applyFont="1" applyFill="1" applyBorder="1"/>
    <xf numFmtId="0" fontId="5" fillId="25" borderId="6" xfId="0" applyFont="1" applyFill="1" applyBorder="1"/>
    <xf numFmtId="0" fontId="5" fillId="25" borderId="4" xfId="0" applyFont="1" applyFill="1" applyBorder="1"/>
    <xf numFmtId="0" fontId="5" fillId="25" borderId="0" xfId="0" applyFont="1" applyFill="1"/>
    <xf numFmtId="0" fontId="5" fillId="25" borderId="2" xfId="0" applyFont="1" applyFill="1" applyBorder="1"/>
    <xf numFmtId="0" fontId="5" fillId="25" borderId="7" xfId="0" applyFont="1" applyFill="1" applyBorder="1"/>
    <xf numFmtId="0" fontId="5" fillId="25" borderId="8" xfId="0" applyFont="1" applyFill="1" applyBorder="1"/>
    <xf numFmtId="0" fontId="5" fillId="25" borderId="9" xfId="0" applyFont="1" applyFill="1" applyBorder="1"/>
    <xf numFmtId="0" fontId="5" fillId="2" borderId="10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169" fontId="5" fillId="11" borderId="10" xfId="1" applyNumberFormat="1" applyFont="1" applyFill="1" applyBorder="1"/>
    <xf numFmtId="169" fontId="5" fillId="11" borderId="11" xfId="1" applyNumberFormat="1" applyFont="1" applyFill="1" applyBorder="1"/>
    <xf numFmtId="169" fontId="5" fillId="11" borderId="6" xfId="1" applyNumberFormat="1" applyFont="1" applyFill="1" applyBorder="1"/>
    <xf numFmtId="169" fontId="5" fillId="11" borderId="4" xfId="1" applyNumberFormat="1" applyFont="1" applyFill="1" applyBorder="1"/>
    <xf numFmtId="169" fontId="5" fillId="11" borderId="0" xfId="1" applyNumberFormat="1" applyFont="1" applyFill="1" applyBorder="1"/>
    <xf numFmtId="169" fontId="5" fillId="11" borderId="2" xfId="1" applyNumberFormat="1" applyFont="1" applyFill="1" applyBorder="1"/>
    <xf numFmtId="169" fontId="5" fillId="11" borderId="7" xfId="1" applyNumberFormat="1" applyFont="1" applyFill="1" applyBorder="1"/>
    <xf numFmtId="169" fontId="5" fillId="11" borderId="8" xfId="1" applyNumberFormat="1" applyFont="1" applyFill="1" applyBorder="1"/>
    <xf numFmtId="169" fontId="5" fillId="11" borderId="9" xfId="1" applyNumberFormat="1" applyFont="1" applyFill="1" applyBorder="1"/>
    <xf numFmtId="171" fontId="5" fillId="12" borderId="11" xfId="2" applyNumberFormat="1" applyFont="1" applyFill="1" applyBorder="1" applyAlignment="1">
      <alignment horizontal="center"/>
    </xf>
    <xf numFmtId="171" fontId="5" fillId="12" borderId="0" xfId="2" applyNumberFormat="1" applyFont="1" applyFill="1" applyBorder="1" applyAlignment="1">
      <alignment horizontal="center"/>
    </xf>
    <xf numFmtId="171" fontId="5" fillId="12" borderId="8" xfId="2" applyNumberFormat="1" applyFont="1" applyFill="1" applyBorder="1" applyAlignment="1">
      <alignment horizontal="center"/>
    </xf>
    <xf numFmtId="170" fontId="5" fillId="5" borderId="6" xfId="2" applyNumberFormat="1" applyFont="1" applyFill="1" applyBorder="1" applyAlignment="1">
      <alignment horizontal="center"/>
    </xf>
    <xf numFmtId="170" fontId="5" fillId="5" borderId="2" xfId="2" applyNumberFormat="1" applyFont="1" applyFill="1" applyBorder="1" applyAlignment="1">
      <alignment horizontal="center"/>
    </xf>
    <xf numFmtId="170" fontId="5" fillId="5" borderId="9" xfId="2" applyNumberFormat="1" applyFont="1" applyFill="1" applyBorder="1" applyAlignment="1">
      <alignment horizontal="center"/>
    </xf>
    <xf numFmtId="171" fontId="5" fillId="13" borderId="11" xfId="1" applyNumberFormat="1" applyFont="1" applyFill="1" applyBorder="1" applyAlignment="1">
      <alignment horizontal="center" vertical="center"/>
    </xf>
    <xf numFmtId="171" fontId="5" fillId="13" borderId="0" xfId="1" applyNumberFormat="1" applyFont="1" applyFill="1" applyBorder="1" applyAlignment="1">
      <alignment horizontal="center" vertical="center"/>
    </xf>
    <xf numFmtId="171" fontId="5" fillId="13" borderId="8" xfId="1" applyNumberFormat="1" applyFont="1" applyFill="1" applyBorder="1" applyAlignment="1">
      <alignment horizontal="center" vertical="center"/>
    </xf>
    <xf numFmtId="171" fontId="5" fillId="5" borderId="6" xfId="2" applyNumberFormat="1" applyFont="1" applyFill="1" applyBorder="1" applyAlignment="1">
      <alignment horizontal="center"/>
    </xf>
    <xf numFmtId="171" fontId="5" fillId="5" borderId="2" xfId="2" applyNumberFormat="1" applyFont="1" applyFill="1" applyBorder="1" applyAlignment="1">
      <alignment horizontal="center"/>
    </xf>
    <xf numFmtId="171" fontId="5" fillId="5" borderId="9" xfId="2" applyNumberFormat="1" applyFont="1" applyFill="1" applyBorder="1" applyAlignment="1">
      <alignment horizontal="center"/>
    </xf>
    <xf numFmtId="166" fontId="5" fillId="5" borderId="10" xfId="2" applyNumberFormat="1" applyFont="1" applyFill="1" applyBorder="1" applyAlignment="1">
      <alignment horizontal="center"/>
    </xf>
    <xf numFmtId="166" fontId="5" fillId="5" borderId="4" xfId="2" applyNumberFormat="1" applyFont="1" applyFill="1" applyBorder="1" applyAlignment="1">
      <alignment horizontal="center"/>
    </xf>
    <xf numFmtId="166" fontId="5" fillId="5" borderId="7" xfId="2" applyNumberFormat="1" applyFont="1" applyFill="1" applyBorder="1" applyAlignment="1">
      <alignment horizontal="center"/>
    </xf>
    <xf numFmtId="1" fontId="0" fillId="0" borderId="0" xfId="0" applyNumberFormat="1"/>
    <xf numFmtId="0" fontId="0" fillId="0" borderId="14" xfId="0" applyBorder="1"/>
    <xf numFmtId="168" fontId="5" fillId="2" borderId="7" xfId="0" applyNumberFormat="1" applyFont="1" applyFill="1" applyBorder="1" applyAlignment="1">
      <alignment horizontal="center" vertical="center"/>
    </xf>
    <xf numFmtId="168" fontId="5" fillId="2" borderId="9" xfId="0" applyNumberFormat="1" applyFont="1" applyFill="1" applyBorder="1" applyAlignment="1">
      <alignment horizontal="center" vertical="center"/>
    </xf>
    <xf numFmtId="0" fontId="1" fillId="20" borderId="12" xfId="0" applyFont="1" applyFill="1" applyBorder="1" applyAlignment="1">
      <alignment horizontal="center"/>
    </xf>
    <xf numFmtId="0" fontId="1" fillId="20" borderId="13" xfId="0" applyFont="1" applyFill="1" applyBorder="1" applyAlignment="1">
      <alignment horizontal="center"/>
    </xf>
    <xf numFmtId="0" fontId="1" fillId="20" borderId="14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0" fontId="1" fillId="16" borderId="13" xfId="0" applyFont="1" applyFill="1" applyBorder="1" applyAlignment="1">
      <alignment horizontal="center"/>
    </xf>
    <xf numFmtId="0" fontId="1" fillId="16" borderId="14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19" borderId="13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17" borderId="12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/>
    </xf>
    <xf numFmtId="0" fontId="1" fillId="18" borderId="13" xfId="0" applyFont="1" applyFill="1" applyBorder="1" applyAlignment="1">
      <alignment horizontal="center"/>
    </xf>
    <xf numFmtId="0" fontId="1" fillId="18" borderId="14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4" xfId="3" xr:uid="{61DF212D-1F09-45AE-B431-D1B16A38788B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ve hughes" id="{60142452-1F84-459F-A7AA-269DD0CD30FD}" userId="c981f387a4defab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08-18T16:08:17.06" personId="{60142452-1F84-459F-A7AA-269DD0CD30FD}" id="{B10DF762-2785-4768-932C-A79E058AF714}">
    <text>Percentage of population who has used the internet in the last three months. 
Source: ONS Internet Users</text>
  </threadedComment>
  <threadedComment ref="C1" dT="2022-08-18T16:10:22.80" personId="{60142452-1F84-459F-A7AA-269DD0CD30FD}" id="{2EAD971E-5FA1-429A-B51F-E942D4D30D4F}">
    <text>Percentage of population who has accessed public services online.
Source: Ofcom Technology Tracker</text>
  </threadedComment>
  <threadedComment ref="D1" dT="2022-08-18T16:17:57.56" personId="{60142452-1F84-459F-A7AA-269DD0CD30FD}" id="{9C91C360-CA45-41A2-811C-194D5D575A49}">
    <text>No of HE students in region studying computing and enigineering + technology per 1K population.
Source: HESA</text>
  </threadedComment>
  <threadedComment ref="E1" dT="2022-08-18T16:18:40.32" personId="{60142452-1F84-459F-A7AA-269DD0CD30FD}" id="{1BAE2B70-0BA3-4786-8FC3-0049BEB362A3}">
    <text>All people between 16-64 with NVQ4+ qualifications.
Source: APS</text>
  </threadedComment>
  <threadedComment ref="F1" dT="2022-08-18T16:20:01.82" personId="{60142452-1F84-459F-A7AA-269DD0CD30FD}" id="{A777BA08-77B4-4EAE-B766-C5D1CA1EEA6E}">
    <text>Percentage of people Finding/ downloading information for work/
business/ school/ college/ university/
homework
Source: Ofcom Technology Tracker</text>
  </threadedComment>
  <threadedComment ref="G1" dT="2022-08-18T16:22:25.97" personId="{60142452-1F84-459F-A7AA-269DD0CD30FD}" id="{76183617-0ABC-4DBA-95E7-9FFD824A631B}">
    <text>Number of HE students (all subjects and levels in the UK) by domicile 
Source: HESA</text>
  </threadedComment>
  <threadedComment ref="I1" dT="2022-08-18T16:54:48.02" personId="{60142452-1F84-459F-A7AA-269DD0CD30FD}" id="{55A67786-EEFF-4BE3-A21D-54AD66076AC0}">
    <text>Percentage of jobs in 'information and communication'.
Source: ONS Workforce by Region</text>
  </threadedComment>
  <threadedComment ref="J1" dT="2022-08-18T16:56:01.88" personId="{60142452-1F84-459F-A7AA-269DD0CD30FD}" id="{8CF9C73F-CB21-42CE-AD1F-E3BB0894A088}">
    <text>UK Business Count, SIC2007 division (4 digit - DCMS definition) 
Source: UK Business Counts</text>
  </threadedComment>
  <threadedComment ref="K1" dT="2022-08-18T17:02:52.96" personId="{60142452-1F84-459F-A7AA-269DD0CD30FD}" id="{78BB65BC-E5A7-48DD-A1A7-C29A2B98FCA1}">
    <text>Digital Sector share of employment, (SIC2007, 4 digit - DCMS Definition)
Source: Business Register and Employment Survey</text>
  </threadedComment>
  <threadedComment ref="L1" dT="2022-08-18T17:03:15.27" personId="{60142452-1F84-459F-A7AA-269DD0CD30FD}" id="{816C06DC-23F6-4FCD-9503-F2B0F0BB907A}">
    <text>Digital occupations share of employment: Table T09a Employment by ocupation (SOC2010) sub-major group (Science, Research, Engineerinng and Technology Associate Professionals and Professionals) rows 7 and 19
Source: APS</text>
  </threadedComment>
  <threadedComment ref="M1" dT="2022-08-18T17:04:10.69" personId="{60142452-1F84-459F-A7AA-269DD0CD30FD}" id="{25A1980E-9AEC-417D-BC66-BC5CF0403ECD}">
    <text>Annual GFCF investment in ICT equipment across all sectors
Source: ONS Experimental Regional GFCF</text>
  </threadedComment>
  <threadedComment ref="O1" dT="2022-08-18T16:54:48.02" personId="{60142452-1F84-459F-A7AA-269DD0CD30FD}" id="{1427DB83-F916-4C64-A47D-F3ED52CF5FDB}">
    <text>Superfast Broadband availability (percentage of properties).
Source: Ofcom Connected Nations</text>
  </threadedComment>
  <threadedComment ref="P1" dT="2022-08-18T16:56:01.88" personId="{60142452-1F84-459F-A7AA-269DD0CD30FD}" id="{C7623353-86E3-42D3-87BD-FE746A194A36}">
    <text>Ultrafast Broadband availability (percentage of properties)
Source: Ofcom Connected Nations</text>
  </threadedComment>
  <threadedComment ref="Q1" dT="2022-08-18T17:02:52.96" personId="{60142452-1F84-459F-A7AA-269DD0CD30FD}" id="{C49F5F5D-5C68-403A-BC3D-8416C3A30956}">
    <text>Gigabit availability (percentage of properties)</text>
  </threadedComment>
  <threadedComment ref="R1" dT="2022-08-18T17:03:15.27" personId="{60142452-1F84-459F-A7AA-269DD0CD30FD}" id="{B1A19AAB-1018-4CB5-A52F-11B9F409C3A3}">
    <text>Percentage of premises with 4g signal from all providers
Source: Ofcom Coverage</text>
  </threadedComment>
  <threadedComment ref="T1" dT="2022-08-18T17:26:58.37" personId="{60142452-1F84-459F-A7AA-269DD0CD30FD}" id="{DAE4C8A2-6D5B-4E6A-B1C9-DD826F48BF74}">
    <text>Equity Finance - Equity finance in region as a percentage of the total value of equity finance in the UK 
Source: British Business Bank</text>
  </threadedComment>
  <threadedComment ref="U1" dT="2022-08-18T17:28:17.11" personId="{60142452-1F84-459F-A7AA-269DD0CD30FD}" id="{EE84FA6E-5221-4EAA-9689-E119206AB308}">
    <text>VC: Venture Capital - The total value of venture capital investment in tech companies (as defined by technation) in USD
Source: TechNation</text>
  </threadedComment>
  <threadedComment ref="V1" dT="2022-08-18T17:30:30.74" personId="{60142452-1F84-459F-A7AA-269DD0CD30FD}" id="{B475758F-29F0-4B2F-A0E4-5ECEDAFA8CEF}">
    <text>Total value of SME lending in GBP 
Source: UK Finance</text>
  </threadedComment>
  <threadedComment ref="W1" dT="2022-08-18T17:33:42.04" personId="{60142452-1F84-459F-A7AA-269DD0CD30FD}" id="{A9D17BCD-7B44-47A4-8B99-CC8687DD7431}">
    <text>The number of high growth businesses (all industries)
Source: ONS Business Demography</text>
  </threadedComment>
  <threadedComment ref="X1" dT="2022-08-18T17:34:29.11" personId="{60142452-1F84-459F-A7AA-269DD0CD30FD}" id="{466EF465-C33A-4CDD-B40C-3F0D2B9F9099}">
    <text>Value of GCFC investment
Source ONS Regional GFCF estimates</text>
  </threadedComment>
  <threadedComment ref="Y1" dT="2022-08-18T17:36:20.97" personId="{60142452-1F84-459F-A7AA-269DD0CD30FD}" id="{CBFC9914-F203-4188-9816-3A48F6F88CA0}">
    <text>Inward investment - the value of inward FDI position in the Information and Communication sector (SIC code J)
Source: FDI by ITL</text>
  </threadedComment>
  <threadedComment ref="AA1" dT="2022-08-18T17:49:09.24" personId="{60142452-1F84-459F-A7AA-269DD0CD30FD}" id="{272B4855-0623-4F6D-B830-1AB5A2F64AB1}">
    <text>RD: Total R&amp;D spending by all sectors (Government, Higher Education, Businesses, Non-profits).  
Source: ONS</text>
  </threadedComment>
  <threadedComment ref="AB1" dT="2022-08-18T17:49:30.65" personId="{60142452-1F84-459F-A7AA-269DD0CD30FD}" id="{A106B052-8F45-4C8E-AD7E-56023394B580}">
    <text>IUK: Innovate UK Grants in the AI and data economy sectors (amount is the award offered, counted by the year a bid was made)
Source: UKRI</text>
  </threadedComment>
  <threadedComment ref="AC1" dT="2022-08-18T17:49:51.10" personId="{60142452-1F84-459F-A7AA-269DD0CD30FD}" id="{BBCB72CD-4123-43B4-8514-322D92CAC481}">
    <text>TC: HMRC R&amp;D Tax credits - total cost
Source: HMRC</text>
  </threadedComment>
  <threadedComment ref="AE1" dT="2022-08-18T17:53:51.60" personId="{60142452-1F84-459F-A7AA-269DD0CD30FD}" id="{4C1CBA18-8260-4CA7-AA43-5FA4781C0C0A}">
    <text>Measure: Value of goods exported annually - measured in £ millions.
Source: UK Trade Info</text>
  </threadedComment>
  <threadedComment ref="AF1" dT="2022-08-18T17:54:12.65" personId="{60142452-1F84-459F-A7AA-269DD0CD30FD}" id="{4EA45241-BE11-41F2-A756-C59509E2A17C}">
    <text>Value of services exported across all industries. Measured in £ millions
Source 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2-08-18T16:08:17.06" personId="{60142452-1F84-459F-A7AA-269DD0CD30FD}" id="{1020E43A-581B-4DF7-983E-BE17EFD89539}">
    <text>Percentage of population who has used the internet in the last three months. 
Source: ONS Internet Users</text>
  </threadedComment>
  <threadedComment ref="C1" dT="2022-08-18T16:10:22.80" personId="{60142452-1F84-459F-A7AA-269DD0CD30FD}" id="{82D43EEF-E4B2-4C7C-A26D-ADAA251712E2}">
    <text>Percentage of population who has accessed public services online.
Source: Ofcom Technology Tracker</text>
  </threadedComment>
  <threadedComment ref="D1" dT="2022-08-18T16:17:57.56" personId="{60142452-1F84-459F-A7AA-269DD0CD30FD}" id="{27CF0E96-0F94-4321-9D23-FB71AD4081E0}">
    <text>No of HE students in region studying computing and enigineering + technology per 1K population.
Source: HESA</text>
  </threadedComment>
  <threadedComment ref="E1" dT="2022-08-18T16:18:40.32" personId="{60142452-1F84-459F-A7AA-269DD0CD30FD}" id="{6CE60E96-F4C7-4D3F-A66C-AF37A382415C}">
    <text>All people between 16-64 with NVQ4+ qualifications.
Source: APS</text>
  </threadedComment>
  <threadedComment ref="F1" dT="2022-08-18T16:20:01.82" personId="{60142452-1F84-459F-A7AA-269DD0CD30FD}" id="{336222F3-A507-4227-9B06-DA17BF215F48}">
    <text>Percentage of people Finding/ downloading information for work/
business/ school/ college/ university/
homework
Source: Ofcom Technology Tracker</text>
  </threadedComment>
  <threadedComment ref="G1" dT="2022-08-18T16:22:25.97" personId="{60142452-1F84-459F-A7AA-269DD0CD30FD}" id="{C659F795-ED65-4246-B999-598A05FD8535}">
    <text>Number of HE students (all subjects and levels in the UK) by domicile 
Source: HESA</text>
  </threadedComment>
  <threadedComment ref="I1" dT="2022-08-18T16:54:48.02" personId="{60142452-1F84-459F-A7AA-269DD0CD30FD}" id="{BF49CA9C-C988-4042-953D-0C99C6E3D030}">
    <text>Percentage of jobs in 'information and communication'.
Source: ONS Workforce by Region</text>
  </threadedComment>
  <threadedComment ref="J1" dT="2022-08-18T16:56:01.88" personId="{60142452-1F84-459F-A7AA-269DD0CD30FD}" id="{920BFA16-C888-4C77-B18D-5D70626F8CAD}">
    <text>UK Business Count, SIC2007 division (4 digit - DCMS definition) 
Source: UK Business Counts</text>
  </threadedComment>
  <threadedComment ref="K1" dT="2022-08-18T17:02:52.96" personId="{60142452-1F84-459F-A7AA-269DD0CD30FD}" id="{F8215D33-F1EE-47D6-9A6D-E45DC0EBD12F}">
    <text>Digital Sector share of employment, (SIC2007, 4 digit - DCMS Definition)
Source: Business Register and Employment Survey</text>
  </threadedComment>
  <threadedComment ref="L1" dT="2022-08-18T17:03:15.27" personId="{60142452-1F84-459F-A7AA-269DD0CD30FD}" id="{12CF9164-3769-4125-9BCB-7E4CE001E2CC}">
    <text>Digital occupations share of employment: Table T09a Employment by ocupation (SOC2010) sub-major group (Science, Research, Engineerinng and Technology Associate Professionals and Professionals) rows 7 and 19
Source: APS</text>
  </threadedComment>
  <threadedComment ref="M1" dT="2022-08-18T17:04:10.69" personId="{60142452-1F84-459F-A7AA-269DD0CD30FD}" id="{4F25E45C-1564-495A-99BB-9EE422C88D5B}">
    <text>Annual GFCF investment in ICT equipment across all sectors
Source: ONS Experimental Regional GFCF</text>
  </threadedComment>
  <threadedComment ref="O1" dT="2022-08-18T16:54:48.02" personId="{60142452-1F84-459F-A7AA-269DD0CD30FD}" id="{F913B11F-C054-4EE2-A29D-4CFD893D7706}">
    <text>Superfast Broadband availability (percentage of properties).
Source: Ofcom Connected Nations</text>
  </threadedComment>
  <threadedComment ref="P1" dT="2022-08-18T16:56:01.88" personId="{60142452-1F84-459F-A7AA-269DD0CD30FD}" id="{578EAF55-99ED-4F85-9846-0C6FF185095A}">
    <text>Ultrafast Broadband availability (percentage of properties)
Source: Ofcom Connected Nations</text>
  </threadedComment>
  <threadedComment ref="Q1" dT="2022-08-18T17:02:52.96" personId="{60142452-1F84-459F-A7AA-269DD0CD30FD}" id="{348DF27D-4D66-47BF-9B86-0BEDE5E07EF8}">
    <text>Gigabit availability (percentage of properties)</text>
  </threadedComment>
  <threadedComment ref="R1" dT="2022-08-18T17:03:15.27" personId="{60142452-1F84-459F-A7AA-269DD0CD30FD}" id="{1211BBDA-C139-412D-B895-91247D551C41}">
    <text>Percentage of premises with 4g signal from all providers
Source: Ofcom Coverage</text>
  </threadedComment>
  <threadedComment ref="T1" dT="2022-08-18T17:26:58.37" personId="{60142452-1F84-459F-A7AA-269DD0CD30FD}" id="{F4B653AA-E866-4041-AB43-587211EBDE67}">
    <text>Equity Finance - Equity finance in region as a percentage of the total value of equity finance in the UK 
Source: British Business Bank</text>
  </threadedComment>
  <threadedComment ref="U1" dT="2022-08-18T17:28:17.11" personId="{60142452-1F84-459F-A7AA-269DD0CD30FD}" id="{6C7A8115-8426-43BD-9D90-345CFD6CCD8E}">
    <text>VC: Venture Capital - The total value of venture capital investment in tech companies (as defined by technation) in USD
Source: TechNation</text>
  </threadedComment>
  <threadedComment ref="V1" dT="2022-08-18T17:30:30.74" personId="{60142452-1F84-459F-A7AA-269DD0CD30FD}" id="{A85AF18B-A933-46C8-884B-7E7A9505F2B4}">
    <text>Total value of SME lending in GBP 
Source: UK Finance</text>
  </threadedComment>
  <threadedComment ref="W1" dT="2022-08-18T17:33:42.04" personId="{60142452-1F84-459F-A7AA-269DD0CD30FD}" id="{273873FE-45AF-41BD-9753-86525F5BA6CA}">
    <text>The number of high growth businesses (all industries)
Source: ONS Business Demography</text>
  </threadedComment>
  <threadedComment ref="X1" dT="2022-08-18T17:34:29.11" personId="{60142452-1F84-459F-A7AA-269DD0CD30FD}" id="{B0EF55F2-7918-4072-BDCB-97200A86CD54}">
    <text>Value of GCFC investment
Source ONS Regional GFCF estimates</text>
  </threadedComment>
  <threadedComment ref="Y1" dT="2022-08-18T17:36:20.97" personId="{60142452-1F84-459F-A7AA-269DD0CD30FD}" id="{9EBEEC85-861E-4668-A916-E4041C3C6F06}">
    <text>Inward investment - the value of inward FDI position in the Information and Communication sector (SIC code J)
Source: FDI by ITL</text>
  </threadedComment>
  <threadedComment ref="AA1" dT="2022-08-18T17:49:09.24" personId="{60142452-1F84-459F-A7AA-269DD0CD30FD}" id="{67431100-0F4F-4C18-BCCF-C0C0A0B1EFAE}">
    <text>RD: Total R&amp;D spending by all sectors (Government, Higher Education, Businesses, Non-profits).  
Source: ONS</text>
  </threadedComment>
  <threadedComment ref="AB1" dT="2022-08-18T17:49:30.65" personId="{60142452-1F84-459F-A7AA-269DD0CD30FD}" id="{41AA6093-4D3A-46F9-908F-BBC882002812}">
    <text>IUK: Innovate UK Grants in the AI and data economy sectors (amount is the award offered, counted by the year a bid was made)
Source: UKRI</text>
  </threadedComment>
  <threadedComment ref="AC1" dT="2022-08-18T17:49:51.10" personId="{60142452-1F84-459F-A7AA-269DD0CD30FD}" id="{048F2587-BFB5-46CE-8B13-0AA26BF2BBD5}">
    <text>TC: HMRC R&amp;D Tax credits - total cost
Source: HMRC</text>
  </threadedComment>
  <threadedComment ref="AE1" dT="2022-08-18T17:53:51.60" personId="{60142452-1F84-459F-A7AA-269DD0CD30FD}" id="{3557E463-5EDF-4C28-9768-B441B6335397}">
    <text>Measure: Value of goods exported annually - measured in £ millions.
Source: UK Trade Info</text>
  </threadedComment>
  <threadedComment ref="AF1" dT="2022-08-18T17:54:12.65" personId="{60142452-1F84-459F-A7AA-269DD0CD30FD}" id="{4FEBEE0A-DBAA-4D75-9337-D187B27990C7}">
    <text>Value of services exported across all industries. Measured in £ millions
Source ONS</text>
  </threadedComment>
  <threadedComment ref="AJ1" dT="2022-08-21T10:02:49.75" personId="{60142452-1F84-459F-A7AA-269DD0CD30FD}" id="{F37D09D5-F342-4503-B554-DC004B16684A}">
    <text>Data taken from: https://www.ons.gov.uk/employmentandlabourmarket/peopleinwork/earningsandworkinghours/datasets/regionbyoccupation4digitsoc2010ashetable15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" dT="2022-08-18T16:08:17.06" personId="{60142452-1F84-459F-A7AA-269DD0CD30FD}" id="{E8287DE8-EF91-4745-983E-1FB4493A561E}">
    <text>Percentage of population who has used the internet in the last three months. 
Source: ONS Internet Users</text>
  </threadedComment>
  <threadedComment ref="C2" dT="2022-08-18T16:18:40.32" personId="{60142452-1F84-459F-A7AA-269DD0CD30FD}" id="{D2C97522-656C-4E34-B152-748D4893799B}">
    <text>All people between 16-64 with NVQ4+ qualifications.
Source: APS</text>
  </threadedComment>
  <threadedComment ref="D2" dT="2022-08-18T16:22:25.97" personId="{60142452-1F84-459F-A7AA-269DD0CD30FD}" id="{7661896C-AEC9-4348-8A8C-3BEE999684DF}">
    <text>Number of HE students (all subjects and levels in the UK) by domicile 
Source: HESA</text>
  </threadedComment>
  <threadedComment ref="H2" dT="2022-08-18T16:56:01.88" personId="{60142452-1F84-459F-A7AA-269DD0CD30FD}" id="{CE1E9C23-3CCA-46A4-AF00-D97781708AF7}">
    <text>UK Business Count, SIC2007 division (4 digit - DCMS definition) 
Source: UK Business Counts</text>
  </threadedComment>
  <threadedComment ref="I2" dT="2022-08-18T17:02:52.96" personId="{60142452-1F84-459F-A7AA-269DD0CD30FD}" id="{2124FC37-23A6-42AE-8BCF-044D028E6DAE}">
    <text>Digital Sector share of employment, (SIC2007, 4 digit - DCMS Definition)
Source: Business Register and Employment Survey</text>
  </threadedComment>
  <threadedComment ref="J2" dT="2022-08-18T17:03:15.27" personId="{60142452-1F84-459F-A7AA-269DD0CD30FD}" id="{ADD3ADCF-D36B-4CD8-B3CB-3E0E1CC127BD}">
    <text>Digital occupations share of employment: Table T09a Employment by ocupation (SOC2010) sub-major group (Science, Research, Engineerinng and Technology Associate Professionals and Professionals) rows 7 and 19
Source: APS</text>
  </threadedComment>
  <threadedComment ref="K2" dT="2022-08-18T17:04:10.69" personId="{60142452-1F84-459F-A7AA-269DD0CD30FD}" id="{F4A516BC-024E-4B7B-B404-EA795327E5C4}">
    <text>Annual GFCF investment in ICT equipment across all sectors
Source: ONS Experimental Regional GFCF</text>
  </threadedComment>
  <threadedComment ref="O2" dT="2022-08-18T16:54:48.02" personId="{60142452-1F84-459F-A7AA-269DD0CD30FD}" id="{8B4E68A0-7694-4535-89FA-863B9F04E3E8}">
    <text>Superfast Broadband availability (percentage of properties).
Source: Ofcom Connected Nations</text>
  </threadedComment>
  <threadedComment ref="P2" dT="2022-08-18T16:56:01.88" personId="{60142452-1F84-459F-A7AA-269DD0CD30FD}" id="{A0B58042-4D5E-403F-9B42-37674D9B61B2}">
    <text>Ultrafast Broadband availability (percentage of properties)
Source: Ofcom Connected Nations</text>
  </threadedComment>
  <threadedComment ref="Q2" dT="2022-08-24T07:01:42.51" personId="{60142452-1F84-459F-A7AA-269DD0CD30FD}" id="{6FD6E9B2-15EB-4981-B84A-22859ED10B8E}">
    <text>Giga: Gigabit availability (percentage of properties)	Source: OfCom Connected Nations</text>
  </threadedComment>
  <threadedComment ref="R2" dT="2022-08-18T17:03:15.27" personId="{60142452-1F84-459F-A7AA-269DD0CD30FD}" id="{D760FC5F-0DCA-4834-9175-6AB32D1BB5BD}">
    <text>Percentage of premises with 4g signal from all providers
Source: Ofcom Coverage</text>
  </threadedComment>
  <threadedComment ref="V2" dT="2022-08-18T17:34:29.11" personId="{60142452-1F84-459F-A7AA-269DD0CD30FD}" id="{3D8267F2-8A29-46C4-8FCF-817A2C45620A}">
    <text>Value of GCFC investment
Source ONS Regional GFCF estimates</text>
  </threadedComment>
  <threadedComment ref="W2" dT="2022-08-18T17:36:20.97" personId="{60142452-1F84-459F-A7AA-269DD0CD30FD}" id="{F12A38F1-0F80-42B1-88B0-375AF49786CB}">
    <text>Inward investment - the value of inward FDI position in the Information and Communication sector (SIC code J)
Source: FDI by ITL</text>
  </threadedComment>
  <threadedComment ref="X2" dT="2022-08-18T17:33:42.04" personId="{60142452-1F84-459F-A7AA-269DD0CD30FD}" id="{0C003855-1302-4E08-A15C-805E77467294}">
    <text>The number of high growth businesses (all industries)
Source: ONS Business Demography</text>
  </threadedComment>
  <threadedComment ref="AB2" dT="2022-08-18T17:49:09.24" personId="{60142452-1F84-459F-A7AA-269DD0CD30FD}" id="{539B4A8A-EA93-4465-AD10-6B6A6B74CFDE}">
    <text>RD: Total R&amp;D spending by all sectors (Government, Higher Education, Businesses, Non-profits).  
Source: ONS</text>
  </threadedComment>
  <threadedComment ref="AC2" dT="2022-08-18T17:49:30.65" personId="{60142452-1F84-459F-A7AA-269DD0CD30FD}" id="{098DB3B1-A2BB-4FD3-AAEC-F708FD81BF88}">
    <text>IUK: Innovate UK Grants in the AI and data economy sectors (amount is the award offered, counted by the year a bid was made)
Source: UKRI</text>
  </threadedComment>
  <threadedComment ref="AD2" dT="2022-08-18T17:49:51.10" personId="{60142452-1F84-459F-A7AA-269DD0CD30FD}" id="{678553AA-A647-4777-B30D-B44549E9870A}">
    <text>TC: HMRC R&amp;D Tax credits - total cost
Source: HMRC</text>
  </threadedComment>
  <threadedComment ref="AH2" dT="2022-08-18T17:53:51.60" personId="{60142452-1F84-459F-A7AA-269DD0CD30FD}" id="{E8B97A71-3DA3-4597-A744-251304C25990}">
    <text>Measure: Value of goods exported annually - measured in £ millions.
Source: UK Trade Info</text>
  </threadedComment>
  <threadedComment ref="AI2" dT="2022-08-18T17:54:12.65" personId="{60142452-1F84-459F-A7AA-269DD0CD30FD}" id="{DC569602-C7EE-4FCC-B444-65D71EDCBD08}">
    <text>Value of services exported across all industries. Measured in £ millions
Source ONS</text>
  </threadedComment>
  <threadedComment ref="B50" dT="2022-08-31T11:01:02.72" personId="{60142452-1F84-459F-A7AA-269DD0CD30FD}" id="{BB51B42B-F0EA-4182-A28F-1FD1AFC06DD6}">
    <text xml:space="preserve">This is the toral of sum of the numbers 1 - 41, the number of NUTS 2 areas, to perform the check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" dT="2022-08-18T16:08:17.06" personId="{60142452-1F84-459F-A7AA-269DD0CD30FD}" id="{0AEE727F-C479-4FE1-9E71-C7444E51A78D}">
    <text>Percentage of population who has used the internet in the last three months. 
Source: ONS Internet Users</text>
  </threadedComment>
  <threadedComment ref="C1" dT="2022-08-18T16:18:40.32" personId="{60142452-1F84-459F-A7AA-269DD0CD30FD}" id="{D58CFB69-F5D3-47FC-86D4-FC7A48F2A924}">
    <text>All people between 16-64 with NVQ4+ qualifications.
Source: APS</text>
  </threadedComment>
  <threadedComment ref="D1" dT="2022-08-18T16:22:25.97" personId="{60142452-1F84-459F-A7AA-269DD0CD30FD}" id="{FCC7BE49-383B-43C3-8138-D2C5358110C0}">
    <text>Number of HE students (all subjects and levels in the UK) by domicile 
Source: HESA</text>
  </threadedComment>
  <threadedComment ref="F1" dT="2022-08-18T16:56:01.88" personId="{60142452-1F84-459F-A7AA-269DD0CD30FD}" id="{5D759CDE-0591-48CA-B6F2-4391814EE341}">
    <text>UK Business Count, SIC2007 division (4 digit - DCMS definition) 
Source: UK Business Counts</text>
  </threadedComment>
  <threadedComment ref="G1" dT="2022-08-18T17:02:52.96" personId="{60142452-1F84-459F-A7AA-269DD0CD30FD}" id="{3070C5F2-09A4-46AC-A302-F83514A22B37}">
    <text>Digital Sector share of employment, (SIC2007, 4 digit - DCMS Definition)
Source: Business Register and Employment Survey</text>
  </threadedComment>
  <threadedComment ref="H1" dT="2022-08-18T17:03:15.27" personId="{60142452-1F84-459F-A7AA-269DD0CD30FD}" id="{52A30EA4-57AA-40C2-9023-51022A79567C}">
    <text>Digital occupations share of employment: Table T09a Employment by ocupation (SOC2010) sub-major group (Science, Research, Engineerinng and Technology Associate Professionals and Professionals) rows 7 and 19
Source: APS</text>
  </threadedComment>
  <threadedComment ref="I1" dT="2022-08-18T17:04:10.69" personId="{60142452-1F84-459F-A7AA-269DD0CD30FD}" id="{69A1858D-426B-4D07-B050-E4627B2C0472}">
    <text>Annual GFCF investment in ICT equipment across all sectors
Source: ONS Experimental Regional GFCF</text>
  </threadedComment>
  <threadedComment ref="K1" dT="2022-08-18T16:54:48.02" personId="{60142452-1F84-459F-A7AA-269DD0CD30FD}" id="{9E2551F9-5DBD-4177-A43F-C644BE3DBCF5}">
    <text>Superfast Broadband availability (percentage of properties).
Source: Ofcom Connected Nations</text>
  </threadedComment>
  <threadedComment ref="L1" dT="2022-08-18T16:56:01.88" personId="{60142452-1F84-459F-A7AA-269DD0CD30FD}" id="{88FD1DAA-659D-4E14-ACA7-04EA9778DFDD}">
    <text>Ultrafast Broadband availability (percentage of properties)
Source: Ofcom Connected Nations</text>
  </threadedComment>
  <threadedComment ref="N1" dT="2022-08-18T17:03:15.27" personId="{60142452-1F84-459F-A7AA-269DD0CD30FD}" id="{856007A9-4063-4CC7-BAC9-370C015E9E90}">
    <text>Percentage of premises with 4g signal from all providers
Source: Ofcom Coverage</text>
  </threadedComment>
  <threadedComment ref="P1" dT="2022-08-18T17:34:29.11" personId="{60142452-1F84-459F-A7AA-269DD0CD30FD}" id="{B820BB6D-318E-4836-9367-54F006351E63}">
    <text>Value of GCFC investment
Source ONS Regional GFCF estimates</text>
  </threadedComment>
  <threadedComment ref="Q1" dT="2022-08-18T17:36:20.97" personId="{60142452-1F84-459F-A7AA-269DD0CD30FD}" id="{571B7FE0-E6E3-49E9-B6B4-17036445F233}">
    <text>Inward investment - the value of inward FDI position in the Information and Communication sector (SIC code J)
Source: FDI by ITL</text>
  </threadedComment>
  <threadedComment ref="R1" dT="2022-08-18T17:33:42.04" personId="{60142452-1F84-459F-A7AA-269DD0CD30FD}" id="{26842AD7-9994-419D-A98F-4561DA23FA55}">
    <text>The number of high growth businesses (all industries)
Source: ONS Business Demography</text>
  </threadedComment>
  <threadedComment ref="T1" dT="2022-08-18T17:49:09.24" personId="{60142452-1F84-459F-A7AA-269DD0CD30FD}" id="{D5C51554-D3EB-4563-A47A-B82FC6FD48F3}">
    <text>RD: Total R&amp;D spending by all sectors (Government, Higher Education, Businesses, Non-profits).  
Source: ONS</text>
  </threadedComment>
  <threadedComment ref="U1" dT="2022-08-18T17:49:30.65" personId="{60142452-1F84-459F-A7AA-269DD0CD30FD}" id="{1377F31F-936A-4A3F-B30F-60D48BF2C695}">
    <text>IUK: Innovate UK Grants in the AI and data economy sectors (amount is the award offered, counted by the year a bid was made)
Source: UKRI</text>
  </threadedComment>
  <threadedComment ref="V1" dT="2022-08-18T17:49:51.10" personId="{60142452-1F84-459F-A7AA-269DD0CD30FD}" id="{03CE436D-73A0-44FF-9C6B-A68952FA3E08}">
    <text>TC: HMRC R&amp;D Tax credits - total cost
Source: HMRC</text>
  </threadedComment>
  <threadedComment ref="X1" dT="2022-08-18T17:53:51.60" personId="{60142452-1F84-459F-A7AA-269DD0CD30FD}" id="{20F7B3CF-A51D-4A92-A775-95AA1E2F1F40}">
    <text xml:space="preserve">Measure: Value of goods exported annually - measured in £ millions.
Source: UK Trade Info
To note, some exports to NUTS2 in the source data are unknown and have not been allocated to a NUTS2 area. </text>
  </threadedComment>
  <threadedComment ref="Y1" dT="2022-08-18T17:54:12.65" personId="{60142452-1F84-459F-A7AA-269DD0CD30FD}" id="{26B78770-A429-4A84-9238-F3352C07F97A}">
    <text>Value of services exported across all industries. Measured in £ millions
Source ONS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" dT="2022-08-18T16:08:17.06" personId="{60142452-1F84-459F-A7AA-269DD0CD30FD}" id="{C9817D95-3295-4A03-8C7E-7D51EB93DBBD}">
    <text>Percentage of population who has used the internet in the last three months. 
Source: ONS Internet Users</text>
  </threadedComment>
  <threadedComment ref="C1" dT="2022-08-18T16:18:40.32" personId="{60142452-1F84-459F-A7AA-269DD0CD30FD}" id="{F27699BB-BFC6-493A-B307-80E981E66108}">
    <text>All people between 16-64 with NVQ4+ qualifications.
Source: APS</text>
  </threadedComment>
  <threadedComment ref="D1" dT="2022-08-18T16:22:25.97" personId="{60142452-1F84-459F-A7AA-269DD0CD30FD}" id="{AA0C9D05-2B11-4853-94AF-A171B672BF18}">
    <text>Number of HE students (all subjects and levels in the UK) by domicile 
Source: HESA</text>
  </threadedComment>
  <threadedComment ref="F1" dT="2022-08-18T16:56:01.88" personId="{60142452-1F84-459F-A7AA-269DD0CD30FD}" id="{12B70873-9AE1-450F-8F4C-A658750E7556}">
    <text>UK Business Count, SIC2007 division (4 digit - DCMS definition) 
Source: UK Business Counts</text>
  </threadedComment>
  <threadedComment ref="G1" dT="2022-08-18T17:02:52.96" personId="{60142452-1F84-459F-A7AA-269DD0CD30FD}" id="{163588C8-6FC4-4B00-92CA-AA14948FBAF7}">
    <text>Digital Sector share of employment, (SIC2007, 4 digit - DCMS Definition)
Source: Business Register and Employment Survey</text>
  </threadedComment>
  <threadedComment ref="H1" dT="2022-08-18T17:03:15.27" personId="{60142452-1F84-459F-A7AA-269DD0CD30FD}" id="{F202A03C-B75D-42F1-B2E9-F511842BF3BD}">
    <text>Digital occupations share of employment: Table T09a Employment by ocupation (SOC2010) sub-major group (Science, Research, Engineerinng and Technology Associate Professionals and Professionals) rows 7 and 19
Source: APS</text>
  </threadedComment>
  <threadedComment ref="I1" dT="2022-08-18T17:04:10.69" personId="{60142452-1F84-459F-A7AA-269DD0CD30FD}" id="{FA40E9DB-012E-401E-B15E-4498FC4075CB}">
    <text>Annual GFCF investment in ICT equipment across all sectors
Source: ONS Experimental Regional GFCF</text>
  </threadedComment>
  <threadedComment ref="P1" dT="2022-08-18T17:34:29.11" personId="{60142452-1F84-459F-A7AA-269DD0CD30FD}" id="{29CD91BE-6D9E-4E95-975D-54957ED5E42B}">
    <text>Value of GCFC investment
Source ONS Regional GFCF estimates</text>
  </threadedComment>
  <threadedComment ref="Q1" dT="2022-08-18T17:36:20.97" personId="{60142452-1F84-459F-A7AA-269DD0CD30FD}" id="{181FEE13-943A-425B-8CAE-79C04E250FD9}">
    <text>Inward investment - the value of inward FDI position in the Information and Communication sector (SIC code J)
Source: FDI by ITL</text>
  </threadedComment>
  <threadedComment ref="R1" dT="2022-08-18T17:33:42.04" personId="{60142452-1F84-459F-A7AA-269DD0CD30FD}" id="{DD48DFD2-4678-4E23-9DB3-84A73B510EFB}">
    <text>The number of high growth businesses (all industries)
Source: ONS Business Demography</text>
  </threadedComment>
  <threadedComment ref="T1" dT="2022-08-18T17:49:09.24" personId="{60142452-1F84-459F-A7AA-269DD0CD30FD}" id="{5AF86A85-3D54-4052-B1BC-714C407204BB}">
    <text>RD: Total R&amp;D spending by all sectors (Government, Higher Education, Businesses, Non-profits).  
Source: ONS</text>
  </threadedComment>
  <threadedComment ref="U1" dT="2022-08-18T17:49:30.65" personId="{60142452-1F84-459F-A7AA-269DD0CD30FD}" id="{53E4CA3B-7516-4C56-A510-B9B43185D430}">
    <text>IUK: Innovate UK Grants in the AI and data economy sectors (amount is the award offered, counted by the year a bid was made)
Source: UKRI</text>
  </threadedComment>
  <threadedComment ref="V1" dT="2022-08-18T17:49:51.10" personId="{60142452-1F84-459F-A7AA-269DD0CD30FD}" id="{967A6C76-0570-40F4-B5CE-6F4A7CDFD868}">
    <text>TC: HMRC R&amp;D Tax credits - total cost
Source: HMRC</text>
  </threadedComment>
  <threadedComment ref="X1" dT="2022-08-18T17:53:51.60" personId="{60142452-1F84-459F-A7AA-269DD0CD30FD}" id="{36581D2D-51F7-4C24-9394-CECACD90E9D2}">
    <text>Measure: Value of goods exported annually - measured in £ millions.
Source: UK Trade Info</text>
  </threadedComment>
  <threadedComment ref="Y1" dT="2022-08-18T17:54:12.65" personId="{60142452-1F84-459F-A7AA-269DD0CD30FD}" id="{402698F1-7949-4060-A5A0-B481766B2909}">
    <text>Value of services exported across all industries. Measured in £ millions
Source ONS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E9ED-4FF0-406B-AC63-6234823FAA42}">
  <sheetPr>
    <tabColor theme="9" tint="0.39997558519241921"/>
  </sheetPr>
  <dimension ref="A1:H14"/>
  <sheetViews>
    <sheetView workbookViewId="0">
      <selection activeCell="B13" sqref="B13"/>
    </sheetView>
  </sheetViews>
  <sheetFormatPr defaultColWidth="8.85546875" defaultRowHeight="14.45"/>
  <cols>
    <col min="1" max="1" width="23.85546875" bestFit="1" customWidth="1"/>
    <col min="2" max="8" width="12.5703125" customWidth="1"/>
  </cols>
  <sheetData>
    <row r="1" spans="1:8">
      <c r="B1" s="318" t="s">
        <v>0</v>
      </c>
      <c r="C1" s="319"/>
      <c r="D1" s="319"/>
      <c r="E1" s="319"/>
      <c r="F1" s="319"/>
      <c r="G1" s="319"/>
      <c r="H1" s="320"/>
    </row>
    <row r="2" spans="1:8" ht="29.1">
      <c r="B2" s="198" t="s">
        <v>1</v>
      </c>
      <c r="C2" s="199" t="s">
        <v>2</v>
      </c>
      <c r="D2" s="200" t="s">
        <v>3</v>
      </c>
      <c r="E2" s="201" t="s">
        <v>4</v>
      </c>
      <c r="F2" s="202" t="s">
        <v>5</v>
      </c>
      <c r="G2" s="203" t="s">
        <v>6</v>
      </c>
      <c r="H2" s="204" t="s">
        <v>7</v>
      </c>
    </row>
    <row r="3" spans="1:8">
      <c r="A3" s="205" t="s">
        <v>8</v>
      </c>
      <c r="B3" s="106">
        <f>VLOOKUP(A3,'Index Region'!$A$3:$I$14,9,FALSE)</f>
        <v>10</v>
      </c>
      <c r="C3" s="106">
        <f>VLOOKUP(A3,'Index Region'!$A$3:$Q$14,17,FALSE)</f>
        <v>8</v>
      </c>
      <c r="D3" s="106">
        <f>VLOOKUP(A3,'Index Region'!A$3:$X$14,24,FALSE)</f>
        <v>8</v>
      </c>
      <c r="E3" s="106">
        <f>VLOOKUP(A3,'Index Region'!$A$3:$AG$14,33,FALSE)</f>
        <v>7</v>
      </c>
      <c r="F3" s="106">
        <f>VLOOKUP(A3,'Index Region'!$A$3:$AM$14,39,FALSE)</f>
        <v>5</v>
      </c>
      <c r="G3" s="106">
        <f>VLOOKUP(A3,'Index Region'!$A$3:$AR$14,44,FALSE)</f>
        <v>9</v>
      </c>
      <c r="H3" s="106">
        <f>VLOOKUP(A3,'Index Region'!$A$3:$AU$14,47,FALSE)</f>
        <v>8</v>
      </c>
    </row>
    <row r="4" spans="1:8">
      <c r="A4" s="205" t="s">
        <v>9</v>
      </c>
      <c r="B4" s="106">
        <f>VLOOKUP(A4,'Index Region'!$A$3:$I$14,9,FALSE)</f>
        <v>3</v>
      </c>
      <c r="C4" s="106">
        <f>VLOOKUP(A4,'Index Region'!$A$3:$Q$14,17,FALSE)</f>
        <v>4</v>
      </c>
      <c r="D4" s="106">
        <f>VLOOKUP(A4,'Index Region'!A$3:$X$14,24,FALSE)</f>
        <v>9</v>
      </c>
      <c r="E4" s="106">
        <f>VLOOKUP(A4,'Index Region'!$A$3:$AG$14,33,FALSE)</f>
        <v>6</v>
      </c>
      <c r="F4" s="106">
        <f>VLOOKUP(A4,'Index Region'!$A$3:$AM$14,39,FALSE)</f>
        <v>2</v>
      </c>
      <c r="G4" s="106">
        <f>VLOOKUP(A4,'Index Region'!A4:AR15,44,FALSE)</f>
        <v>4</v>
      </c>
      <c r="H4" s="106">
        <f>VLOOKUP(A4,'Index Region'!$A$3:$AU$14,47,FALSE)</f>
        <v>3</v>
      </c>
    </row>
    <row r="5" spans="1:8">
      <c r="A5" s="205" t="s">
        <v>10</v>
      </c>
      <c r="B5" s="106">
        <f>VLOOKUP(A5,'Index Region'!$A$3:$I$14,9,FALSE)</f>
        <v>1</v>
      </c>
      <c r="C5" s="106">
        <f>VLOOKUP(A5,'Index Region'!$A$3:$Q$14,17,FALSE)</f>
        <v>1</v>
      </c>
      <c r="D5" s="106">
        <f>VLOOKUP(A5,'Index Region'!A$3:$X$14,24,FALSE)</f>
        <v>1</v>
      </c>
      <c r="E5" s="106">
        <f>VLOOKUP(A5,'Index Region'!$A$3:$AG$14,33,FALSE)</f>
        <v>1</v>
      </c>
      <c r="F5" s="106">
        <f>VLOOKUP(A5,'Index Region'!$A$3:$AM$14,39,FALSE)</f>
        <v>1</v>
      </c>
      <c r="G5" s="106">
        <f>VLOOKUP(A5,'Index Region'!A5:AR16,44,FALSE)</f>
        <v>1</v>
      </c>
      <c r="H5" s="106">
        <f>VLOOKUP(A5,'Index Region'!$A$3:$AU$14,47,FALSE)</f>
        <v>1</v>
      </c>
    </row>
    <row r="6" spans="1:8">
      <c r="A6" s="205" t="s">
        <v>11</v>
      </c>
      <c r="B6" s="106">
        <f>VLOOKUP(A6,'Index Region'!$A$3:$I$14,9,FALSE)</f>
        <v>11</v>
      </c>
      <c r="C6" s="106">
        <f>VLOOKUP(A6,'Index Region'!$A$3:$Q$14,17,FALSE)</f>
        <v>9</v>
      </c>
      <c r="D6" s="106">
        <f>VLOOKUP(A6,'Index Region'!A$3:$X$14,24,FALSE)</f>
        <v>2</v>
      </c>
      <c r="E6" s="106">
        <f>VLOOKUP(A6,'Index Region'!$A$3:$AG$14,33,FALSE)</f>
        <v>11</v>
      </c>
      <c r="F6" s="106">
        <f>VLOOKUP(A6,'Index Region'!$A$3:$AM$14,39,FALSE)</f>
        <v>10</v>
      </c>
      <c r="G6" s="106">
        <f>VLOOKUP(A6,'Index Region'!A6:AR17,44,FALSE)</f>
        <v>5</v>
      </c>
      <c r="H6" s="106">
        <f>VLOOKUP(A6,'Index Region'!$A$3:$AU$14,47,FALSE)</f>
        <v>10</v>
      </c>
    </row>
    <row r="7" spans="1:8">
      <c r="A7" s="205" t="s">
        <v>12</v>
      </c>
      <c r="B7" s="106">
        <f>VLOOKUP(A7,'Index Region'!$A$3:$I$14,9,FALSE)</f>
        <v>5</v>
      </c>
      <c r="C7" s="106">
        <f>VLOOKUP(A7,'Index Region'!$A$3:$Q$14,17,FALSE)</f>
        <v>6</v>
      </c>
      <c r="D7" s="106">
        <f>VLOOKUP(A7,'Index Region'!A$3:$X$14,24,FALSE)</f>
        <v>4</v>
      </c>
      <c r="E7" s="106">
        <f>VLOOKUP(A7,'Index Region'!$A$3:$AG$14,33,FALSE)</f>
        <v>4</v>
      </c>
      <c r="F7" s="106">
        <f>VLOOKUP(A7,'Index Region'!$A$3:$AM$14,39,FALSE)</f>
        <v>9</v>
      </c>
      <c r="G7" s="106">
        <f>VLOOKUP(A7,'Index Region'!A7:AR18,44,FALSE)</f>
        <v>7</v>
      </c>
      <c r="H7" s="106">
        <f>VLOOKUP(A7,'Index Region'!$A$3:$AU$14,47,FALSE)</f>
        <v>7</v>
      </c>
    </row>
    <row r="8" spans="1:8">
      <c r="A8" s="205" t="s">
        <v>13</v>
      </c>
      <c r="B8" s="106">
        <f>VLOOKUP(A8,'Index Region'!$A$3:$I$14,9,FALSE)</f>
        <v>12</v>
      </c>
      <c r="C8" s="106">
        <f>VLOOKUP(A8,'Index Region'!$A$3:$Q$14,17,FALSE)</f>
        <v>12</v>
      </c>
      <c r="D8" s="106">
        <f>VLOOKUP(A8,'Index Region'!A$3:$X$14,24,FALSE)</f>
        <v>12</v>
      </c>
      <c r="E8" s="106">
        <f>VLOOKUP(A8,'Index Region'!$A$3:$AG$14,33,FALSE)</f>
        <v>9</v>
      </c>
      <c r="F8" s="106">
        <f>VLOOKUP(A8,'Index Region'!$A$3:$AM$14,39,FALSE)</f>
        <v>7</v>
      </c>
      <c r="G8" s="106">
        <f>VLOOKUP(A8,'Index Region'!A8:AR18,44,FALSE)</f>
        <v>12</v>
      </c>
      <c r="H8" s="106">
        <f>VLOOKUP(A8,'Index Region'!$A$3:$AU$14,47,FALSE)</f>
        <v>11</v>
      </c>
    </row>
    <row r="9" spans="1:8">
      <c r="A9" s="205" t="s">
        <v>14</v>
      </c>
      <c r="B9" s="106">
        <f>VLOOKUP(A9,'Index Region'!$A$3:$I$14,9,FALSE)</f>
        <v>6</v>
      </c>
      <c r="C9" s="106">
        <f>VLOOKUP(A9,'Index Region'!$A$3:$Q$14,17,FALSE)</f>
        <v>3</v>
      </c>
      <c r="D9" s="106">
        <f>VLOOKUP(A9,'Index Region'!A$3:$X$14,24,FALSE)</f>
        <v>6</v>
      </c>
      <c r="E9" s="106">
        <f>VLOOKUP(A9,'Index Region'!$A$3:$AG$14,33,FALSE)</f>
        <v>5</v>
      </c>
      <c r="F9" s="106">
        <f>VLOOKUP(A9,'Index Region'!$A$3:$AM$14,39,FALSE)</f>
        <v>8</v>
      </c>
      <c r="G9" s="106">
        <f>VLOOKUP(A9,'Index Region'!A9:AR19,44,FALSE)</f>
        <v>2</v>
      </c>
      <c r="H9" s="106">
        <f>VLOOKUP(A9,'Index Region'!$A$3:$AU$14,47,FALSE)</f>
        <v>6</v>
      </c>
    </row>
    <row r="10" spans="1:8">
      <c r="A10" s="205" t="s">
        <v>15</v>
      </c>
      <c r="B10" s="106">
        <f>VLOOKUP(A10,'Index Region'!$A$3:$I$14,9,FALSE)</f>
        <v>4</v>
      </c>
      <c r="C10" s="106">
        <f>VLOOKUP(A10,'Index Region'!$A$3:$Q$14,17,FALSE)</f>
        <v>2</v>
      </c>
      <c r="D10" s="106">
        <f>VLOOKUP(A10,'Index Region'!A$3:$X$14,24,FALSE)</f>
        <v>7</v>
      </c>
      <c r="E10" s="106">
        <f>VLOOKUP(A10,'Index Region'!$A$3:$AG$14,33,FALSE)</f>
        <v>2</v>
      </c>
      <c r="F10" s="106">
        <f>VLOOKUP(A10,'Index Region'!$A$3:$AM$14,39,FALSE)</f>
        <v>3</v>
      </c>
      <c r="G10" s="106">
        <f>VLOOKUP(A10,'Index Region'!A10:AR20,44,FALSE)</f>
        <v>3</v>
      </c>
      <c r="H10" s="106">
        <f>VLOOKUP(A10,'Index Region'!$A$3:$AU$14,47,FALSE)</f>
        <v>2</v>
      </c>
    </row>
    <row r="11" spans="1:8">
      <c r="A11" s="205" t="s">
        <v>16</v>
      </c>
      <c r="B11" s="106">
        <f>VLOOKUP(A11,'Index Region'!$A$3:$I$14,9,FALSE)</f>
        <v>2</v>
      </c>
      <c r="C11" s="106">
        <f>VLOOKUP(A11,'Index Region'!$A$3:$Q$14,17,FALSE)</f>
        <v>5</v>
      </c>
      <c r="D11" s="106">
        <f>VLOOKUP(A11,'Index Region'!A$3:$X$14,24,FALSE)</f>
        <v>10</v>
      </c>
      <c r="E11" s="106">
        <f>VLOOKUP(A11,'Index Region'!$A$3:$AG$14,33,FALSE)</f>
        <v>3</v>
      </c>
      <c r="F11" s="106">
        <f>VLOOKUP(A11,'Index Region'!$A$3:$AM$14,39,FALSE)</f>
        <v>6</v>
      </c>
      <c r="G11" s="106">
        <f>VLOOKUP(A11,'Index Region'!A11:AR21,44,FALSE)</f>
        <v>10</v>
      </c>
      <c r="H11" s="106">
        <f>VLOOKUP(A11,'Index Region'!$A$3:$AU$14,47,FALSE)</f>
        <v>4</v>
      </c>
    </row>
    <row r="12" spans="1:8">
      <c r="A12" s="205" t="s">
        <v>17</v>
      </c>
      <c r="B12" s="106">
        <f>VLOOKUP(A12,'Index Region'!$A$3:$I$14,9,FALSE)</f>
        <v>8</v>
      </c>
      <c r="C12" s="106">
        <f>VLOOKUP(A12,'Index Region'!$A$3:$Q$14,17,FALSE)</f>
        <v>11</v>
      </c>
      <c r="D12" s="106">
        <f>VLOOKUP(A12,'Index Region'!A$3:$X$14,24,FALSE)</f>
        <v>11</v>
      </c>
      <c r="E12" s="106">
        <f>VLOOKUP(A12,'Index Region'!$A$3:$AG$14,33,FALSE)</f>
        <v>12</v>
      </c>
      <c r="F12" s="106">
        <f>VLOOKUP(A12,'Index Region'!$A$3:$AM$14,39,FALSE)</f>
        <v>12</v>
      </c>
      <c r="G12" s="106">
        <f>VLOOKUP(A12,'Index Region'!A12:AR22,44,FALSE)</f>
        <v>6</v>
      </c>
      <c r="H12" s="106">
        <f>VLOOKUP(A12,'Index Region'!$A$3:$AU$14,47,FALSE)</f>
        <v>12</v>
      </c>
    </row>
    <row r="13" spans="1:8">
      <c r="A13" s="205" t="s">
        <v>18</v>
      </c>
      <c r="B13" s="106">
        <f>VLOOKUP(A13,'Index Region'!$A$3:$I$14,9,FALSE)</f>
        <v>7</v>
      </c>
      <c r="C13" s="106">
        <f>VLOOKUP(A13,'Index Region'!$A$3:$Q$14,17,FALSE)</f>
        <v>7</v>
      </c>
      <c r="D13" s="106">
        <f>VLOOKUP(A13,'Index Region'!A$3:$X$14,24,FALSE)</f>
        <v>3</v>
      </c>
      <c r="E13" s="106">
        <f>VLOOKUP(A13,'Index Region'!$A$3:$AG$14,33,FALSE)</f>
        <v>10</v>
      </c>
      <c r="F13" s="106">
        <f>VLOOKUP(A13,'Index Region'!$A$3:$AM$14,39,FALSE)</f>
        <v>4</v>
      </c>
      <c r="G13" s="106">
        <f>VLOOKUP(A13,'Index Region'!A13:AR23,44,FALSE)</f>
        <v>8</v>
      </c>
      <c r="H13" s="106">
        <f>VLOOKUP(A13,'Index Region'!$A$3:$AU$14,47,FALSE)</f>
        <v>5</v>
      </c>
    </row>
    <row r="14" spans="1:8">
      <c r="A14" s="205" t="s">
        <v>19</v>
      </c>
      <c r="B14" s="106">
        <f>VLOOKUP(A14,'Index Region'!$A$3:$I$14,9,FALSE)</f>
        <v>9</v>
      </c>
      <c r="C14" s="106">
        <f>VLOOKUP(A14,'Index Region'!$A$3:$Q$14,17,FALSE)</f>
        <v>10</v>
      </c>
      <c r="D14" s="106">
        <f>VLOOKUP(A14,'Index Region'!A$3:$X$14,24,FALSE)</f>
        <v>5</v>
      </c>
      <c r="E14" s="106">
        <f>VLOOKUP(A14,'Index Region'!$A$3:$AG$14,33,FALSE)</f>
        <v>8</v>
      </c>
      <c r="F14" s="106">
        <f>VLOOKUP(A14,'Index Region'!$A$3:$AM$14,39,FALSE)</f>
        <v>11</v>
      </c>
      <c r="G14" s="106">
        <f>VLOOKUP(A14,'Index Region'!A14:AR24,44,FALSE)</f>
        <v>11</v>
      </c>
      <c r="H14" s="106">
        <f>VLOOKUP(A14,'Index Region'!$A$3:$AU$14,47,FALSE)</f>
        <v>9</v>
      </c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AE7F-3C5B-4CEF-861D-FB6ECAA6023E}">
  <sheetPr filterMode="1">
    <tabColor theme="9" tint="0.39997558519241921"/>
  </sheetPr>
  <dimension ref="A1:H43"/>
  <sheetViews>
    <sheetView workbookViewId="0">
      <pane xSplit="1" topLeftCell="B1" activePane="topRight" state="frozen"/>
      <selection pane="topRight" activeCell="A47" sqref="A47"/>
    </sheetView>
  </sheetViews>
  <sheetFormatPr defaultColWidth="8.85546875" defaultRowHeight="14.45"/>
  <cols>
    <col min="1" max="1" width="40.42578125" bestFit="1" customWidth="1"/>
    <col min="2" max="8" width="12.5703125" customWidth="1"/>
  </cols>
  <sheetData>
    <row r="1" spans="1:8">
      <c r="B1" s="318" t="s">
        <v>20</v>
      </c>
      <c r="C1" s="319"/>
      <c r="D1" s="319"/>
      <c r="E1" s="319"/>
      <c r="F1" s="319"/>
      <c r="G1" s="319"/>
      <c r="H1" s="320"/>
    </row>
    <row r="2" spans="1:8" ht="29.1">
      <c r="B2" s="198" t="s">
        <v>1</v>
      </c>
      <c r="C2" s="199" t="s">
        <v>2</v>
      </c>
      <c r="D2" s="200" t="s">
        <v>3</v>
      </c>
      <c r="E2" s="201" t="s">
        <v>4</v>
      </c>
      <c r="F2" s="202" t="s">
        <v>5</v>
      </c>
      <c r="G2" s="203" t="s">
        <v>6</v>
      </c>
      <c r="H2" s="204" t="s">
        <v>7</v>
      </c>
    </row>
    <row r="3" spans="1:8" hidden="1">
      <c r="A3" s="10" t="s">
        <v>21</v>
      </c>
      <c r="B3" s="106">
        <f>VLOOKUP(A3,'Index NUTS2'!$A$3:$AN$43,6,FALSE)</f>
        <v>22</v>
      </c>
      <c r="C3" s="106">
        <f>VLOOKUP(A3,'Index NUTS2'!$A$3:$AN$43,13,FALSE)</f>
        <v>12</v>
      </c>
      <c r="D3" s="106">
        <f>VLOOKUP(A3,'Index NUTS2'!$A$3:$AN$43,20,FALSE)</f>
        <v>17</v>
      </c>
      <c r="E3" s="106">
        <f>VLOOKUP(A3,'Index NUTS2'!$A$3:$AN$43,26,FALSE)</f>
        <v>20</v>
      </c>
      <c r="F3" s="106">
        <f>VLOOKUP(A3,'Index NUTS2'!$A$3:$AN$43,32,FALSE)</f>
        <v>9</v>
      </c>
      <c r="G3" s="106">
        <f>VLOOKUP(A3,'Index NUTS2'!$A$3:$AN$43,37,FALSE)</f>
        <v>12</v>
      </c>
      <c r="H3" s="106">
        <f>VLOOKUP(A3,'Index NUTS2'!$A$3:$AN$43,40,FALSE)</f>
        <v>14</v>
      </c>
    </row>
    <row r="4" spans="1:8" hidden="1">
      <c r="A4" s="10" t="s">
        <v>22</v>
      </c>
      <c r="B4" s="106">
        <f>VLOOKUP(A4,'Index NUTS2'!$A$3:$AN$43,6,FALSE)</f>
        <v>7</v>
      </c>
      <c r="C4" s="106">
        <f>VLOOKUP(A4,'Index NUTS2'!$A$3:$AN$43,13,FALSE)</f>
        <v>1</v>
      </c>
      <c r="D4" s="106">
        <f>VLOOKUP(A4,'Index NUTS2'!$A$3:$AN$43,20,FALSE)</f>
        <v>23</v>
      </c>
      <c r="E4" s="106">
        <f>VLOOKUP(A4,'Index NUTS2'!$A$3:$AN$43,26,FALSE)</f>
        <v>3</v>
      </c>
      <c r="F4" s="106">
        <f>VLOOKUP(A4,'Index NUTS2'!$A$3:$AN$43,32,FALSE)</f>
        <v>1</v>
      </c>
      <c r="G4" s="106">
        <f>VLOOKUP(A4,'Index NUTS2'!$A$3:$AN$43,37,FALSE)</f>
        <v>5</v>
      </c>
      <c r="H4" s="106">
        <f>VLOOKUP(A4,'Index NUTS2'!$A$3:$AN$43,40,FALSE)</f>
        <v>2</v>
      </c>
    </row>
    <row r="5" spans="1:8" hidden="1">
      <c r="A5" s="10" t="s">
        <v>23</v>
      </c>
      <c r="B5" s="106">
        <f>VLOOKUP(A5,'Index NUTS2'!$A$3:$AN$43,6,FALSE)</f>
        <v>36</v>
      </c>
      <c r="C5" s="106">
        <f>VLOOKUP(A5,'Index NUTS2'!$A$3:$AN$43,13,FALSE)</f>
        <v>14</v>
      </c>
      <c r="D5" s="106">
        <f>VLOOKUP(A5,'Index NUTS2'!$A$3:$AN$43,20,FALSE)</f>
        <v>27</v>
      </c>
      <c r="E5" s="106">
        <f>VLOOKUP(A5,'Index NUTS2'!$A$3:$AN$43,26,FALSE)</f>
        <v>17</v>
      </c>
      <c r="F5" s="106">
        <f>VLOOKUP(A5,'Index NUTS2'!$A$3:$AN$43,32,FALSE)</f>
        <v>11</v>
      </c>
      <c r="G5" s="106">
        <f>VLOOKUP(A5,'Index NUTS2'!$A$3:$AN$43,37,FALSE)</f>
        <v>8</v>
      </c>
      <c r="H5" s="106">
        <f>VLOOKUP(A5,'Index NUTS2'!$A$3:$AN$43,40,FALSE)</f>
        <v>20</v>
      </c>
    </row>
    <row r="6" spans="1:8" hidden="1">
      <c r="A6" s="10" t="s">
        <v>24</v>
      </c>
      <c r="B6" s="106">
        <f>VLOOKUP(A6,'Index NUTS2'!$A$3:$AN$43,6,FALSE)</f>
        <v>33</v>
      </c>
      <c r="C6" s="106">
        <f>VLOOKUP(A6,'Index NUTS2'!$A$3:$AN$43,13,FALSE)</f>
        <v>37</v>
      </c>
      <c r="D6" s="106">
        <f>VLOOKUP(A6,'Index NUTS2'!$A$3:$AN$43,20,FALSE)</f>
        <v>38</v>
      </c>
      <c r="E6" s="106">
        <f>VLOOKUP(A6,'Index NUTS2'!$A$3:$AN$43,26,FALSE)</f>
        <v>28</v>
      </c>
      <c r="F6" s="106">
        <f>VLOOKUP(A6,'Index NUTS2'!$A$3:$AN$43,32,FALSE)</f>
        <v>40</v>
      </c>
      <c r="G6" s="106">
        <f>VLOOKUP(A6,'Index NUTS2'!$A$3:$AN$43,37,FALSE)</f>
        <v>41</v>
      </c>
      <c r="H6" s="106">
        <f>VLOOKUP(A6,'Index NUTS2'!$A$3:$AN$43,40,FALSE)</f>
        <v>39</v>
      </c>
    </row>
    <row r="7" spans="1:8" hidden="1">
      <c r="A7" s="10" t="s">
        <v>25</v>
      </c>
      <c r="B7" s="106">
        <f>VLOOKUP(A7,'Index NUTS2'!$A$3:$AN$43,6,FALSE)</f>
        <v>37</v>
      </c>
      <c r="C7" s="106">
        <f>VLOOKUP(A7,'Index NUTS2'!$A$3:$AN$43,13,FALSE)</f>
        <v>41</v>
      </c>
      <c r="D7" s="106">
        <f>VLOOKUP(A7,'Index NUTS2'!$A$3:$AN$43,20,FALSE)</f>
        <v>40</v>
      </c>
      <c r="E7" s="106">
        <f>VLOOKUP(A7,'Index NUTS2'!$A$3:$AN$43,26,FALSE)</f>
        <v>27</v>
      </c>
      <c r="F7" s="106">
        <f>VLOOKUP(A7,'Index NUTS2'!$A$3:$AN$43,32,FALSE)</f>
        <v>31</v>
      </c>
      <c r="G7" s="106">
        <f>VLOOKUP(A7,'Index NUTS2'!$A$3:$AN$43,37,FALSE)</f>
        <v>31</v>
      </c>
      <c r="H7" s="106">
        <f>VLOOKUP(A7,'Index NUTS2'!$A$3:$AN$43,40,FALSE)</f>
        <v>38</v>
      </c>
    </row>
    <row r="8" spans="1:8">
      <c r="A8" s="10" t="s">
        <v>26</v>
      </c>
      <c r="B8" s="106">
        <f>VLOOKUP(A8,'Index NUTS2'!$A$3:$AN$43,6,FALSE)</f>
        <v>28</v>
      </c>
      <c r="C8" s="106">
        <f>VLOOKUP(A8,'Index NUTS2'!$A$3:$AN$43,13,FALSE)</f>
        <v>16</v>
      </c>
      <c r="D8" s="106">
        <f>VLOOKUP(A8,'Index NUTS2'!$A$3:$AN$43,20,FALSE)</f>
        <v>16</v>
      </c>
      <c r="E8" s="106">
        <f>VLOOKUP(A8,'Index NUTS2'!$A$3:$AN$43,26,FALSE)</f>
        <v>11</v>
      </c>
      <c r="F8" s="106">
        <f>VLOOKUP(A8,'Index NUTS2'!$A$3:$AN$43,32,FALSE)</f>
        <v>6</v>
      </c>
      <c r="G8" s="106">
        <f>VLOOKUP(A8,'Index NUTS2'!$A$3:$AN$43,37,FALSE)</f>
        <v>11</v>
      </c>
      <c r="H8" s="106">
        <f>VLOOKUP(A8,'Index NUTS2'!$A$3:$AN$43,40,FALSE)</f>
        <v>8</v>
      </c>
    </row>
    <row r="9" spans="1:8" hidden="1">
      <c r="A9" s="10" t="s">
        <v>27</v>
      </c>
      <c r="B9" s="106">
        <f>VLOOKUP(A9,'Index NUTS2'!$A$3:$AN$43,6,FALSE)</f>
        <v>25</v>
      </c>
      <c r="C9" s="106">
        <f>VLOOKUP(A9,'Index NUTS2'!$A$3:$AN$43,13,FALSE)</f>
        <v>33</v>
      </c>
      <c r="D9" s="106">
        <f>VLOOKUP(A9,'Index NUTS2'!$A$3:$AN$43,20,FALSE)</f>
        <v>30</v>
      </c>
      <c r="E9" s="106">
        <f>VLOOKUP(A9,'Index NUTS2'!$A$3:$AN$43,26,FALSE)</f>
        <v>30</v>
      </c>
      <c r="F9" s="106">
        <f>VLOOKUP(A9,'Index NUTS2'!$A$3:$AN$43,32,FALSE)</f>
        <v>28</v>
      </c>
      <c r="G9" s="106">
        <f>VLOOKUP(A9,'Index NUTS2'!$A$3:$AN$43,37,FALSE)</f>
        <v>37</v>
      </c>
      <c r="H9" s="106">
        <f>VLOOKUP(A9,'Index NUTS2'!$A$3:$AN$43,40,FALSE)</f>
        <v>31</v>
      </c>
    </row>
    <row r="10" spans="1:8" hidden="1">
      <c r="A10" s="10" t="s">
        <v>28</v>
      </c>
      <c r="B10" s="106">
        <f>VLOOKUP(A10,'Index NUTS2'!$A$3:$AN$43,6,FALSE)</f>
        <v>13</v>
      </c>
      <c r="C10" s="106">
        <f>VLOOKUP(A10,'Index NUTS2'!$A$3:$AN$43,13,FALSE)</f>
        <v>27</v>
      </c>
      <c r="D10" s="106">
        <f>VLOOKUP(A10,'Index NUTS2'!$A$3:$AN$43,20,FALSE)</f>
        <v>34</v>
      </c>
      <c r="E10" s="106">
        <f>VLOOKUP(A10,'Index NUTS2'!$A$3:$AN$43,26,FALSE)</f>
        <v>40</v>
      </c>
      <c r="F10" s="106">
        <f>VLOOKUP(A10,'Index NUTS2'!$A$3:$AN$43,32,FALSE)</f>
        <v>34</v>
      </c>
      <c r="G10" s="106">
        <f>VLOOKUP(A10,'Index NUTS2'!$A$3:$AN$43,37,FALSE)</f>
        <v>33</v>
      </c>
      <c r="H10" s="106">
        <f>VLOOKUP(A10,'Index NUTS2'!$A$3:$AN$43,40,FALSE)</f>
        <v>35</v>
      </c>
    </row>
    <row r="11" spans="1:8" hidden="1">
      <c r="A11" s="10" t="s">
        <v>29</v>
      </c>
      <c r="B11" s="106">
        <f>VLOOKUP(A11,'Index NUTS2'!$A$3:$AN$43,6,FALSE)</f>
        <v>26</v>
      </c>
      <c r="C11" s="106">
        <f>VLOOKUP(A11,'Index NUTS2'!$A$3:$AN$43,13,FALSE)</f>
        <v>13</v>
      </c>
      <c r="D11" s="106">
        <f>VLOOKUP(A11,'Index NUTS2'!$A$3:$AN$43,20,FALSE)</f>
        <v>37</v>
      </c>
      <c r="E11" s="106">
        <f>VLOOKUP(A11,'Index NUTS2'!$A$3:$AN$43,26,FALSE)</f>
        <v>7</v>
      </c>
      <c r="F11" s="106">
        <f>VLOOKUP(A11,'Index NUTS2'!$A$3:$AN$43,32,FALSE)</f>
        <v>3</v>
      </c>
      <c r="G11" s="106">
        <f>VLOOKUP(A11,'Index NUTS2'!$A$3:$AN$43,37,FALSE)</f>
        <v>13</v>
      </c>
      <c r="H11" s="106">
        <f>VLOOKUP(A11,'Index NUTS2'!$A$3:$AN$43,40,FALSE)</f>
        <v>7</v>
      </c>
    </row>
    <row r="12" spans="1:8" hidden="1">
      <c r="A12" s="10" t="s">
        <v>30</v>
      </c>
      <c r="B12" s="106">
        <f>VLOOKUP(A12,'Index NUTS2'!$A$3:$AN$43,6,FALSE)</f>
        <v>15</v>
      </c>
      <c r="C12" s="106">
        <f>VLOOKUP(A12,'Index NUTS2'!$A$3:$AN$43,13,FALSE)</f>
        <v>22</v>
      </c>
      <c r="D12" s="106">
        <f>VLOOKUP(A12,'Index NUTS2'!$A$3:$AN$43,20,FALSE)</f>
        <v>25</v>
      </c>
      <c r="E12" s="106">
        <f>VLOOKUP(A12,'Index NUTS2'!$A$3:$AN$43,26,FALSE)</f>
        <v>15</v>
      </c>
      <c r="F12" s="106">
        <f>VLOOKUP(A12,'Index NUTS2'!$A$3:$AN$43,32,FALSE)</f>
        <v>18</v>
      </c>
      <c r="G12" s="106">
        <f>VLOOKUP(A12,'Index NUTS2'!$A$3:$AN$43,37,FALSE)</f>
        <v>17</v>
      </c>
      <c r="H12" s="106">
        <f>VLOOKUP(A12,'Index NUTS2'!$A$3:$AN$43,40,FALSE)</f>
        <v>22</v>
      </c>
    </row>
    <row r="13" spans="1:8" hidden="1">
      <c r="A13" s="10" t="s">
        <v>31</v>
      </c>
      <c r="B13" s="106">
        <f>VLOOKUP(A13,'Index NUTS2'!$A$3:$AN$43,6,FALSE)</f>
        <v>38</v>
      </c>
      <c r="C13" s="106">
        <f>VLOOKUP(A13,'Index NUTS2'!$A$3:$AN$43,13,FALSE)</f>
        <v>39</v>
      </c>
      <c r="D13" s="106">
        <f>VLOOKUP(A13,'Index NUTS2'!$A$3:$AN$43,20,FALSE)</f>
        <v>14</v>
      </c>
      <c r="E13" s="106">
        <f>VLOOKUP(A13,'Index NUTS2'!$A$3:$AN$43,26,FALSE)</f>
        <v>36</v>
      </c>
      <c r="F13" s="106">
        <f>VLOOKUP(A13,'Index NUTS2'!$A$3:$AN$43,32,FALSE)</f>
        <v>36</v>
      </c>
      <c r="G13" s="106">
        <f>VLOOKUP(A13,'Index NUTS2'!$A$3:$AN$43,37,FALSE)</f>
        <v>23</v>
      </c>
      <c r="H13" s="106">
        <f>VLOOKUP(A13,'Index NUTS2'!$A$3:$AN$43,40,FALSE)</f>
        <v>34</v>
      </c>
    </row>
    <row r="14" spans="1:8" hidden="1">
      <c r="A14" s="10" t="s">
        <v>32</v>
      </c>
      <c r="B14" s="106">
        <f>VLOOKUP(A14,'Index NUTS2'!$A$3:$AN$43,6,FALSE)</f>
        <v>6</v>
      </c>
      <c r="C14" s="106">
        <f>VLOOKUP(A14,'Index NUTS2'!$A$3:$AN$43,13,FALSE)</f>
        <v>10</v>
      </c>
      <c r="D14" s="106">
        <f>VLOOKUP(A14,'Index NUTS2'!$A$3:$AN$43,20,FALSE)</f>
        <v>12</v>
      </c>
      <c r="E14" s="106">
        <f>VLOOKUP(A14,'Index NUTS2'!$A$3:$AN$43,26,FALSE)</f>
        <v>14</v>
      </c>
      <c r="F14" s="106">
        <f>VLOOKUP(A14,'Index NUTS2'!$A$3:$AN$43,32,FALSE)</f>
        <v>15</v>
      </c>
      <c r="G14" s="106">
        <f>VLOOKUP(A14,'Index NUTS2'!$A$3:$AN$43,37,FALSE)</f>
        <v>7</v>
      </c>
      <c r="H14" s="106">
        <f>VLOOKUP(A14,'Index NUTS2'!$A$3:$AN$43,40,FALSE)</f>
        <v>11</v>
      </c>
    </row>
    <row r="15" spans="1:8" hidden="1">
      <c r="A15" s="10" t="s">
        <v>33</v>
      </c>
      <c r="B15" s="106">
        <f>VLOOKUP(A15,'Index NUTS2'!$A$3:$AN$43,6,FALSE)</f>
        <v>12</v>
      </c>
      <c r="C15" s="106">
        <f>VLOOKUP(A15,'Index NUTS2'!$A$3:$AN$43,13,FALSE)</f>
        <v>20</v>
      </c>
      <c r="D15" s="106">
        <f>VLOOKUP(A15,'Index NUTS2'!$A$3:$AN$43,20,FALSE)</f>
        <v>24</v>
      </c>
      <c r="E15" s="106">
        <f>VLOOKUP(A15,'Index NUTS2'!$A$3:$AN$43,26,FALSE)</f>
        <v>22</v>
      </c>
      <c r="F15" s="106">
        <f>VLOOKUP(A15,'Index NUTS2'!$A$3:$AN$43,32,FALSE)</f>
        <v>21</v>
      </c>
      <c r="G15" s="106">
        <f>VLOOKUP(A15,'Index NUTS2'!$A$3:$AN$43,37,FALSE)</f>
        <v>32</v>
      </c>
      <c r="H15" s="106">
        <f>VLOOKUP(A15,'Index NUTS2'!$A$3:$AN$43,40,FALSE)</f>
        <v>25</v>
      </c>
    </row>
    <row r="16" spans="1:8" hidden="1">
      <c r="A16" s="10" t="s">
        <v>34</v>
      </c>
      <c r="B16" s="106">
        <f>VLOOKUP(A16,'Index NUTS2'!$A$3:$AN$43,6,FALSE)</f>
        <v>8</v>
      </c>
      <c r="C16" s="106">
        <f>VLOOKUP(A16,'Index NUTS2'!$A$3:$AN$43,13,FALSE)</f>
        <v>11</v>
      </c>
      <c r="D16" s="106">
        <f>VLOOKUP(A16,'Index NUTS2'!$A$3:$AN$43,20,FALSE)</f>
        <v>20</v>
      </c>
      <c r="E16" s="106">
        <f>VLOOKUP(A16,'Index NUTS2'!$A$3:$AN$43,26,FALSE)</f>
        <v>8</v>
      </c>
      <c r="F16" s="106">
        <f>VLOOKUP(A16,'Index NUTS2'!$A$3:$AN$43,32,FALSE)</f>
        <v>5</v>
      </c>
      <c r="G16" s="106">
        <f>VLOOKUP(A16,'Index NUTS2'!$A$3:$AN$43,37,FALSE)</f>
        <v>18</v>
      </c>
      <c r="H16" s="106">
        <f>VLOOKUP(A16,'Index NUTS2'!$A$3:$AN$43,40,FALSE)</f>
        <v>5</v>
      </c>
    </row>
    <row r="17" spans="1:8" hidden="1">
      <c r="A17" s="10" t="s">
        <v>35</v>
      </c>
      <c r="B17" s="106">
        <f>VLOOKUP(A17,'Index NUTS2'!$A$3:$AN$43,6,FALSE)</f>
        <v>19</v>
      </c>
      <c r="C17" s="106">
        <f>VLOOKUP(A17,'Index NUTS2'!$A$3:$AN$43,13,FALSE)</f>
        <v>17</v>
      </c>
      <c r="D17" s="106">
        <f>VLOOKUP(A17,'Index NUTS2'!$A$3:$AN$43,20,FALSE)</f>
        <v>8</v>
      </c>
      <c r="E17" s="106">
        <f>VLOOKUP(A17,'Index NUTS2'!$A$3:$AN$43,26,FALSE)</f>
        <v>10</v>
      </c>
      <c r="F17" s="106">
        <f>VLOOKUP(A17,'Index NUTS2'!$A$3:$AN$43,32,FALSE)</f>
        <v>25</v>
      </c>
      <c r="G17" s="106">
        <f>VLOOKUP(A17,'Index NUTS2'!$A$3:$AN$43,37,FALSE)</f>
        <v>28</v>
      </c>
      <c r="H17" s="106">
        <f>VLOOKUP(A17,'Index NUTS2'!$A$3:$AN$43,40,FALSE)</f>
        <v>21</v>
      </c>
    </row>
    <row r="18" spans="1:8" hidden="1">
      <c r="A18" s="10" t="s">
        <v>36</v>
      </c>
      <c r="B18" s="106">
        <f>VLOOKUP(A18,'Index NUTS2'!$A$3:$AN$43,6,FALSE)</f>
        <v>10</v>
      </c>
      <c r="C18" s="106">
        <f>VLOOKUP(A18,'Index NUTS2'!$A$3:$AN$43,13,FALSE)</f>
        <v>6</v>
      </c>
      <c r="D18" s="106">
        <f>VLOOKUP(A18,'Index NUTS2'!$A$3:$AN$43,20,FALSE)</f>
        <v>13</v>
      </c>
      <c r="E18" s="106">
        <f>VLOOKUP(A18,'Index NUTS2'!$A$3:$AN$43,26,FALSE)</f>
        <v>6</v>
      </c>
      <c r="F18" s="106">
        <f>VLOOKUP(A18,'Index NUTS2'!$A$3:$AN$43,32,FALSE)</f>
        <v>12</v>
      </c>
      <c r="G18" s="106">
        <f>VLOOKUP(A18,'Index NUTS2'!$A$3:$AN$43,37,FALSE)</f>
        <v>6</v>
      </c>
      <c r="H18" s="106">
        <f>VLOOKUP(A18,'Index NUTS2'!$A$3:$AN$43,40,FALSE)</f>
        <v>9</v>
      </c>
    </row>
    <row r="19" spans="1:8">
      <c r="A19" s="10" t="s">
        <v>37</v>
      </c>
      <c r="B19" s="106">
        <f>VLOOKUP(A19,'Index NUTS2'!$A$3:$AN$43,6,FALSE)</f>
        <v>16</v>
      </c>
      <c r="C19" s="106">
        <f>VLOOKUP(A19,'Index NUTS2'!$A$3:$AN$43,13,FALSE)</f>
        <v>18</v>
      </c>
      <c r="D19" s="106">
        <f>VLOOKUP(A19,'Index NUTS2'!$A$3:$AN$43,20,FALSE)</f>
        <v>28</v>
      </c>
      <c r="E19" s="106">
        <f>VLOOKUP(A19,'Index NUTS2'!$A$3:$AN$43,26,FALSE)</f>
        <v>18</v>
      </c>
      <c r="F19" s="106">
        <f>VLOOKUP(A19,'Index NUTS2'!$A$3:$AN$43,32,FALSE)</f>
        <v>2</v>
      </c>
      <c r="G19" s="106">
        <f>VLOOKUP(A19,'Index NUTS2'!$A$3:$AN$43,37,FALSE)</f>
        <v>27</v>
      </c>
      <c r="H19" s="106">
        <f>VLOOKUP(A19,'Index NUTS2'!$A$3:$AN$43,40,FALSE)</f>
        <v>6</v>
      </c>
    </row>
    <row r="20" spans="1:8" hidden="1">
      <c r="A20" s="10" t="s">
        <v>38</v>
      </c>
      <c r="B20" s="106">
        <f>VLOOKUP(A20,'Index NUTS2'!$A$3:$AN$43,6,FALSE)</f>
        <v>24</v>
      </c>
      <c r="C20" s="106">
        <f>VLOOKUP(A20,'Index NUTS2'!$A$3:$AN$43,13,FALSE)</f>
        <v>38</v>
      </c>
      <c r="D20" s="106">
        <f>VLOOKUP(A20,'Index NUTS2'!$A$3:$AN$43,20,FALSE)</f>
        <v>41</v>
      </c>
      <c r="E20" s="106">
        <f>VLOOKUP(A20,'Index NUTS2'!$A$3:$AN$43,26,FALSE)</f>
        <v>13</v>
      </c>
      <c r="F20" s="106">
        <f>VLOOKUP(A20,'Index NUTS2'!$A$3:$AN$43,32,FALSE)</f>
        <v>37</v>
      </c>
      <c r="G20" s="106">
        <f>VLOOKUP(A20,'Index NUTS2'!$A$3:$AN$43,37,FALSE)</f>
        <v>16</v>
      </c>
      <c r="H20" s="106">
        <f>VLOOKUP(A20,'Index NUTS2'!$A$3:$AN$43,40,FALSE)</f>
        <v>41</v>
      </c>
    </row>
    <row r="21" spans="1:8" hidden="1">
      <c r="A21" s="10" t="s">
        <v>39</v>
      </c>
      <c r="B21" s="106">
        <f>VLOOKUP(A21,'Index NUTS2'!$A$3:$AN$43,6,FALSE)</f>
        <v>4</v>
      </c>
      <c r="C21" s="106">
        <f>VLOOKUP(A21,'Index NUTS2'!$A$3:$AN$43,13,FALSE)</f>
        <v>2</v>
      </c>
      <c r="D21" s="106">
        <f>VLOOKUP(A21,'Index NUTS2'!$A$3:$AN$43,20,FALSE)</f>
        <v>1</v>
      </c>
      <c r="E21" s="106">
        <f>VLOOKUP(A21,'Index NUTS2'!$A$3:$AN$43,26,FALSE)</f>
        <v>2</v>
      </c>
      <c r="F21" s="106">
        <f>VLOOKUP(A21,'Index NUTS2'!$A$3:$AN$43,32,FALSE)</f>
        <v>16</v>
      </c>
      <c r="G21" s="106">
        <f>VLOOKUP(A21,'Index NUTS2'!$A$3:$AN$43,37,FALSE)</f>
        <v>3</v>
      </c>
      <c r="H21" s="106">
        <f>VLOOKUP(A21,'Index NUTS2'!$A$3:$AN$43,40,FALSE)</f>
        <v>3</v>
      </c>
    </row>
    <row r="22" spans="1:8" hidden="1">
      <c r="A22" s="10" t="s">
        <v>40</v>
      </c>
      <c r="B22" s="106">
        <f>VLOOKUP(A22,'Index NUTS2'!$A$3:$AN$43,6,FALSE)</f>
        <v>31</v>
      </c>
      <c r="C22" s="106">
        <f>VLOOKUP(A22,'Index NUTS2'!$A$3:$AN$43,13,FALSE)</f>
        <v>7</v>
      </c>
      <c r="D22" s="106">
        <f>VLOOKUP(A22,'Index NUTS2'!$A$3:$AN$43,20,FALSE)</f>
        <v>2</v>
      </c>
      <c r="E22" s="106">
        <f>VLOOKUP(A22,'Index NUTS2'!$A$3:$AN$43,26,FALSE)</f>
        <v>1</v>
      </c>
      <c r="F22" s="106">
        <f>VLOOKUP(A22,'Index NUTS2'!$A$3:$AN$43,32,FALSE)</f>
        <v>4</v>
      </c>
      <c r="G22" s="106">
        <f>VLOOKUP(A22,'Index NUTS2'!$A$3:$AN$43,37,FALSE)</f>
        <v>1</v>
      </c>
      <c r="H22" s="106">
        <f>VLOOKUP(A22,'Index NUTS2'!$A$3:$AN$43,40,FALSE)</f>
        <v>1</v>
      </c>
    </row>
    <row r="23" spans="1:8" hidden="1">
      <c r="A23" s="10" t="s">
        <v>41</v>
      </c>
      <c r="B23" s="106">
        <f>VLOOKUP(A23,'Index NUTS2'!$A$3:$AN$43,6,FALSE)</f>
        <v>14</v>
      </c>
      <c r="C23" s="106">
        <f>VLOOKUP(A23,'Index NUTS2'!$A$3:$AN$43,13,FALSE)</f>
        <v>31</v>
      </c>
      <c r="D23" s="106">
        <f>VLOOKUP(A23,'Index NUTS2'!$A$3:$AN$43,20,FALSE)</f>
        <v>29</v>
      </c>
      <c r="E23" s="106">
        <f>VLOOKUP(A23,'Index NUTS2'!$A$3:$AN$43,26,FALSE)</f>
        <v>23</v>
      </c>
      <c r="F23" s="106">
        <f>VLOOKUP(A23,'Index NUTS2'!$A$3:$AN$43,32,FALSE)</f>
        <v>27</v>
      </c>
      <c r="G23" s="106">
        <f>VLOOKUP(A23,'Index NUTS2'!$A$3:$AN$43,37,FALSE)</f>
        <v>36</v>
      </c>
      <c r="H23" s="106">
        <f>VLOOKUP(A23,'Index NUTS2'!$A$3:$AN$43,40,FALSE)</f>
        <v>29</v>
      </c>
    </row>
    <row r="24" spans="1:8" hidden="1">
      <c r="A24" s="10" t="s">
        <v>42</v>
      </c>
      <c r="B24" s="106">
        <f>VLOOKUP(A24,'Index NUTS2'!$A$3:$AN$43,6,FALSE)</f>
        <v>17</v>
      </c>
      <c r="C24" s="106">
        <f>VLOOKUP(A24,'Index NUTS2'!$A$3:$AN$43,13,FALSE)</f>
        <v>29</v>
      </c>
      <c r="D24" s="106">
        <f>VLOOKUP(A24,'Index NUTS2'!$A$3:$AN$43,20,FALSE)</f>
        <v>22</v>
      </c>
      <c r="E24" s="106">
        <f>VLOOKUP(A24,'Index NUTS2'!$A$3:$AN$43,26,FALSE)</f>
        <v>25</v>
      </c>
      <c r="F24" s="106">
        <f>VLOOKUP(A24,'Index NUTS2'!$A$3:$AN$43,32,FALSE)</f>
        <v>33</v>
      </c>
      <c r="G24" s="106">
        <f>VLOOKUP(A24,'Index NUTS2'!$A$3:$AN$43,37,FALSE)</f>
        <v>15</v>
      </c>
      <c r="H24" s="106">
        <f>VLOOKUP(A24,'Index NUTS2'!$A$3:$AN$43,40,FALSE)</f>
        <v>30</v>
      </c>
    </row>
    <row r="25" spans="1:8">
      <c r="A25" s="10" t="s">
        <v>43</v>
      </c>
      <c r="B25" s="106">
        <f>VLOOKUP(A25,'Index NUTS2'!$A$3:$AN$43,6,FALSE)</f>
        <v>18</v>
      </c>
      <c r="C25" s="106">
        <f>VLOOKUP(A25,'Index NUTS2'!$A$3:$AN$43,13,FALSE)</f>
        <v>19</v>
      </c>
      <c r="D25" s="106">
        <f>VLOOKUP(A25,'Index NUTS2'!$A$3:$AN$43,20,FALSE)</f>
        <v>18</v>
      </c>
      <c r="E25" s="106">
        <f>VLOOKUP(A25,'Index NUTS2'!$A$3:$AN$43,26,FALSE)</f>
        <v>26</v>
      </c>
      <c r="F25" s="106">
        <f>VLOOKUP(A25,'Index NUTS2'!$A$3:$AN$43,32,FALSE)</f>
        <v>20</v>
      </c>
      <c r="G25" s="106">
        <f>VLOOKUP(A25,'Index NUTS2'!$A$3:$AN$43,37,FALSE)</f>
        <v>30</v>
      </c>
      <c r="H25" s="106">
        <f>VLOOKUP(A25,'Index NUTS2'!$A$3:$AN$43,40,FALSE)</f>
        <v>23</v>
      </c>
    </row>
    <row r="26" spans="1:8">
      <c r="A26" s="10" t="s">
        <v>44</v>
      </c>
      <c r="B26" s="106">
        <f>VLOOKUP(A26,'Index NUTS2'!$A$3:$AN$43,6,FALSE)</f>
        <v>41</v>
      </c>
      <c r="C26" s="106">
        <f>VLOOKUP(A26,'Index NUTS2'!$A$3:$AN$43,13,FALSE)</f>
        <v>40</v>
      </c>
      <c r="D26" s="106">
        <f>VLOOKUP(A26,'Index NUTS2'!$A$3:$AN$43,20,FALSE)</f>
        <v>39</v>
      </c>
      <c r="E26" s="106">
        <f>VLOOKUP(A26,'Index NUTS2'!$A$3:$AN$43,26,FALSE)</f>
        <v>34</v>
      </c>
      <c r="F26" s="106">
        <f>VLOOKUP(A26,'Index NUTS2'!$A$3:$AN$43,32,FALSE)</f>
        <v>35</v>
      </c>
      <c r="G26" s="106">
        <f>VLOOKUP(A26,'Index NUTS2'!$A$3:$AN$43,37,FALSE)</f>
        <v>40</v>
      </c>
      <c r="H26" s="106">
        <f>VLOOKUP(A26,'Index NUTS2'!$A$3:$AN$43,40,FALSE)</f>
        <v>40</v>
      </c>
    </row>
    <row r="27" spans="1:8" hidden="1">
      <c r="A27" s="10" t="s">
        <v>45</v>
      </c>
      <c r="B27" s="106">
        <f>VLOOKUP(A27,'Index NUTS2'!$A$3:$AN$43,6,FALSE)</f>
        <v>39</v>
      </c>
      <c r="C27" s="106">
        <f>VLOOKUP(A27,'Index NUTS2'!$A$3:$AN$43,13,FALSE)</f>
        <v>26</v>
      </c>
      <c r="D27" s="106">
        <f>VLOOKUP(A27,'Index NUTS2'!$A$3:$AN$43,20,FALSE)</f>
        <v>9</v>
      </c>
      <c r="E27" s="106">
        <f>VLOOKUP(A27,'Index NUTS2'!$A$3:$AN$43,26,FALSE)</f>
        <v>29</v>
      </c>
      <c r="F27" s="106">
        <f>VLOOKUP(A27,'Index NUTS2'!$A$3:$AN$43,32,FALSE)</f>
        <v>26</v>
      </c>
      <c r="G27" s="106">
        <f>VLOOKUP(A27,'Index NUTS2'!$A$3:$AN$43,37,FALSE)</f>
        <v>25</v>
      </c>
      <c r="H27" s="106">
        <f>VLOOKUP(A27,'Index NUTS2'!$A$3:$AN$43,40,FALSE)</f>
        <v>28</v>
      </c>
    </row>
    <row r="28" spans="1:8" hidden="1">
      <c r="A28" s="10" t="s">
        <v>46</v>
      </c>
      <c r="B28" s="106">
        <f>VLOOKUP(A28,'Index NUTS2'!$A$3:$AN$43,6,FALSE)</f>
        <v>9</v>
      </c>
      <c r="C28" s="106">
        <f>VLOOKUP(A28,'Index NUTS2'!$A$3:$AN$43,13,FALSE)</f>
        <v>3</v>
      </c>
      <c r="D28" s="106">
        <f>VLOOKUP(A28,'Index NUTS2'!$A$3:$AN$43,20,FALSE)</f>
        <v>31</v>
      </c>
      <c r="E28" s="106">
        <f>VLOOKUP(A28,'Index NUTS2'!$A$3:$AN$43,26,FALSE)</f>
        <v>12</v>
      </c>
      <c r="F28" s="106">
        <f>VLOOKUP(A28,'Index NUTS2'!$A$3:$AN$43,32,FALSE)</f>
        <v>23</v>
      </c>
      <c r="G28" s="106">
        <f>VLOOKUP(A28,'Index NUTS2'!$A$3:$AN$43,37,FALSE)</f>
        <v>2</v>
      </c>
      <c r="H28" s="106">
        <f>VLOOKUP(A28,'Index NUTS2'!$A$3:$AN$43,40,FALSE)</f>
        <v>17</v>
      </c>
    </row>
    <row r="29" spans="1:8" hidden="1">
      <c r="A29" s="10" t="s">
        <v>47</v>
      </c>
      <c r="B29" s="106">
        <f>VLOOKUP(A29,'Index NUTS2'!$A$3:$AN$43,6,FALSE)</f>
        <v>21</v>
      </c>
      <c r="C29" s="106">
        <f>VLOOKUP(A29,'Index NUTS2'!$A$3:$AN$43,13,FALSE)</f>
        <v>21</v>
      </c>
      <c r="D29" s="106">
        <f>VLOOKUP(A29,'Index NUTS2'!$A$3:$AN$43,20,FALSE)</f>
        <v>35</v>
      </c>
      <c r="E29" s="106">
        <f>VLOOKUP(A29,'Index NUTS2'!$A$3:$AN$43,26,FALSE)</f>
        <v>5</v>
      </c>
      <c r="F29" s="106">
        <f>VLOOKUP(A29,'Index NUTS2'!$A$3:$AN$43,32,FALSE)</f>
        <v>10</v>
      </c>
      <c r="G29" s="106">
        <f>VLOOKUP(A29,'Index NUTS2'!$A$3:$AN$43,37,FALSE)</f>
        <v>38</v>
      </c>
      <c r="H29" s="106">
        <f>VLOOKUP(A29,'Index NUTS2'!$A$3:$AN$43,40,FALSE)</f>
        <v>16</v>
      </c>
    </row>
    <row r="30" spans="1:8" hidden="1">
      <c r="A30" s="10" t="s">
        <v>13</v>
      </c>
      <c r="B30" s="106">
        <f>VLOOKUP(A30,'Index NUTS2'!$A$3:$AN$43,6,FALSE)</f>
        <v>34</v>
      </c>
      <c r="C30" s="106">
        <f>VLOOKUP(A30,'Index NUTS2'!$A$3:$AN$43,13,FALSE)</f>
        <v>34</v>
      </c>
      <c r="D30" s="106">
        <f>VLOOKUP(A30,'Index NUTS2'!$A$3:$AN$43,20,FALSE)</f>
        <v>33</v>
      </c>
      <c r="E30" s="106">
        <f>VLOOKUP(A30,'Index NUTS2'!$A$3:$AN$43,26,FALSE)</f>
        <v>31</v>
      </c>
      <c r="F30" s="106">
        <f>VLOOKUP(A30,'Index NUTS2'!$A$3:$AN$43,32,FALSE)</f>
        <v>24</v>
      </c>
      <c r="G30" s="106">
        <f>VLOOKUP(A30,'Index NUTS2'!$A$3:$AN$43,37,FALSE)</f>
        <v>24</v>
      </c>
      <c r="H30" s="106">
        <f>VLOOKUP(A30,'Index NUTS2'!$A$3:$AN$43,40,FALSE)</f>
        <v>32</v>
      </c>
    </row>
    <row r="31" spans="1:8" hidden="1">
      <c r="A31" s="10" t="s">
        <v>48</v>
      </c>
      <c r="B31" s="106">
        <f>VLOOKUP(A31,'Index NUTS2'!$A$3:$AN$43,6,FALSE)</f>
        <v>32</v>
      </c>
      <c r="C31" s="106">
        <f>VLOOKUP(A31,'Index NUTS2'!$A$3:$AN$43,13,FALSE)</f>
        <v>25</v>
      </c>
      <c r="D31" s="106">
        <f>VLOOKUP(A31,'Index NUTS2'!$A$3:$AN$43,20,FALSE)</f>
        <v>10</v>
      </c>
      <c r="E31" s="106">
        <f>VLOOKUP(A31,'Index NUTS2'!$A$3:$AN$43,26,FALSE)</f>
        <v>19</v>
      </c>
      <c r="F31" s="106">
        <f>VLOOKUP(A31,'Index NUTS2'!$A$3:$AN$43,32,FALSE)</f>
        <v>22</v>
      </c>
      <c r="G31" s="106">
        <f>VLOOKUP(A31,'Index NUTS2'!$A$3:$AN$43,37,FALSE)</f>
        <v>21</v>
      </c>
      <c r="H31" s="106">
        <f>VLOOKUP(A31,'Index NUTS2'!$A$3:$AN$43,40,FALSE)</f>
        <v>24</v>
      </c>
    </row>
    <row r="32" spans="1:8" hidden="1">
      <c r="A32" s="10" t="s">
        <v>49</v>
      </c>
      <c r="B32" s="106">
        <f>VLOOKUP(A32,'Index NUTS2'!$A$3:$AN$43,6,FALSE)</f>
        <v>2</v>
      </c>
      <c r="C32" s="106">
        <f>VLOOKUP(A32,'Index NUTS2'!$A$3:$AN$43,13,FALSE)</f>
        <v>8</v>
      </c>
      <c r="D32" s="106">
        <f>VLOOKUP(A32,'Index NUTS2'!$A$3:$AN$43,20,FALSE)</f>
        <v>4</v>
      </c>
      <c r="E32" s="106">
        <f>VLOOKUP(A32,'Index NUTS2'!$A$3:$AN$43,26,FALSE)</f>
        <v>33</v>
      </c>
      <c r="F32" s="106">
        <f>VLOOKUP(A32,'Index NUTS2'!$A$3:$AN$43,32,FALSE)</f>
        <v>39</v>
      </c>
      <c r="G32" s="106">
        <f>VLOOKUP(A32,'Index NUTS2'!$A$3:$AN$43,37,FALSE)</f>
        <v>39</v>
      </c>
      <c r="H32" s="106">
        <f>VLOOKUP(A32,'Index NUTS2'!$A$3:$AN$43,40,FALSE)</f>
        <v>18</v>
      </c>
    </row>
    <row r="33" spans="1:8" hidden="1">
      <c r="A33" s="10" t="s">
        <v>50</v>
      </c>
      <c r="B33" s="106">
        <f>VLOOKUP(A33,'Index NUTS2'!$A$3:$AN$43,6,FALSE)</f>
        <v>1</v>
      </c>
      <c r="C33" s="106">
        <f>VLOOKUP(A33,'Index NUTS2'!$A$3:$AN$43,13,FALSE)</f>
        <v>5</v>
      </c>
      <c r="D33" s="106">
        <f>VLOOKUP(A33,'Index NUTS2'!$A$3:$AN$43,20,FALSE)</f>
        <v>5</v>
      </c>
      <c r="E33" s="106">
        <f>VLOOKUP(A33,'Index NUTS2'!$A$3:$AN$43,26,FALSE)</f>
        <v>16</v>
      </c>
      <c r="F33" s="106">
        <f>VLOOKUP(A33,'Index NUTS2'!$A$3:$AN$43,32,FALSE)</f>
        <v>38</v>
      </c>
      <c r="G33" s="106">
        <f>VLOOKUP(A33,'Index NUTS2'!$A$3:$AN$43,37,FALSE)</f>
        <v>34</v>
      </c>
      <c r="H33" s="106">
        <f>VLOOKUP(A33,'Index NUTS2'!$A$3:$AN$43,40,FALSE)</f>
        <v>13</v>
      </c>
    </row>
    <row r="34" spans="1:8" hidden="1">
      <c r="A34" s="10" t="s">
        <v>51</v>
      </c>
      <c r="B34" s="106">
        <f>VLOOKUP(A34,'Index NUTS2'!$A$3:$AN$43,6,FALSE)</f>
        <v>3</v>
      </c>
      <c r="C34" s="106">
        <f>VLOOKUP(A34,'Index NUTS2'!$A$3:$AN$43,13,FALSE)</f>
        <v>4</v>
      </c>
      <c r="D34" s="106">
        <f>VLOOKUP(A34,'Index NUTS2'!$A$3:$AN$43,20,FALSE)</f>
        <v>3</v>
      </c>
      <c r="E34" s="106">
        <f>VLOOKUP(A34,'Index NUTS2'!$A$3:$AN$43,26,FALSE)</f>
        <v>4</v>
      </c>
      <c r="F34" s="106">
        <f>VLOOKUP(A34,'Index NUTS2'!$A$3:$AN$43,32,FALSE)</f>
        <v>17</v>
      </c>
      <c r="G34" s="106">
        <f>VLOOKUP(A34,'Index NUTS2'!$A$3:$AN$43,37,FALSE)</f>
        <v>4</v>
      </c>
      <c r="H34" s="106">
        <f>VLOOKUP(A34,'Index NUTS2'!$A$3:$AN$43,40,FALSE)</f>
        <v>4</v>
      </c>
    </row>
    <row r="35" spans="1:8">
      <c r="A35" s="10" t="s">
        <v>52</v>
      </c>
      <c r="B35" s="106">
        <f>VLOOKUP(A35,'Index NUTS2'!$A$3:$AN$43,6,FALSE)</f>
        <v>35</v>
      </c>
      <c r="C35" s="106">
        <f>VLOOKUP(A35,'Index NUTS2'!$A$3:$AN$43,13,FALSE)</f>
        <v>23</v>
      </c>
      <c r="D35" s="106">
        <f>VLOOKUP(A35,'Index NUTS2'!$A$3:$AN$43,20,FALSE)</f>
        <v>32</v>
      </c>
      <c r="E35" s="106">
        <f>VLOOKUP(A35,'Index NUTS2'!$A$3:$AN$43,26,FALSE)</f>
        <v>37</v>
      </c>
      <c r="F35" s="106">
        <f>VLOOKUP(A35,'Index NUTS2'!$A$3:$AN$43,32,FALSE)</f>
        <v>30</v>
      </c>
      <c r="G35" s="106">
        <f>VLOOKUP(A35,'Index NUTS2'!$A$3:$AN$43,37,FALSE)</f>
        <v>26</v>
      </c>
      <c r="H35" s="106">
        <f>VLOOKUP(A35,'Index NUTS2'!$A$3:$AN$43,40,FALSE)</f>
        <v>33</v>
      </c>
    </row>
    <row r="36" spans="1:8" hidden="1">
      <c r="A36" s="10" t="s">
        <v>53</v>
      </c>
      <c r="B36" s="106">
        <f>VLOOKUP(A36,'Index NUTS2'!$A$3:$AN$43,6,FALSE)</f>
        <v>27</v>
      </c>
      <c r="C36" s="106">
        <f>VLOOKUP(A36,'Index NUTS2'!$A$3:$AN$43,13,FALSE)</f>
        <v>32</v>
      </c>
      <c r="D36" s="106">
        <f>VLOOKUP(A36,'Index NUTS2'!$A$3:$AN$43,20,FALSE)</f>
        <v>15</v>
      </c>
      <c r="E36" s="106">
        <f>VLOOKUP(A36,'Index NUTS2'!$A$3:$AN$43,26,FALSE)</f>
        <v>35</v>
      </c>
      <c r="F36" s="106">
        <f>VLOOKUP(A36,'Index NUTS2'!$A$3:$AN$43,32,FALSE)</f>
        <v>8</v>
      </c>
      <c r="G36" s="106">
        <f>VLOOKUP(A36,'Index NUTS2'!$A$3:$AN$43,37,FALSE)</f>
        <v>35</v>
      </c>
      <c r="H36" s="106">
        <f>VLOOKUP(A36,'Index NUTS2'!$A$3:$AN$43,40,FALSE)</f>
        <v>19</v>
      </c>
    </row>
    <row r="37" spans="1:8" hidden="1">
      <c r="A37" s="10" t="s">
        <v>54</v>
      </c>
      <c r="B37" s="106">
        <f>VLOOKUP(A37,'Index NUTS2'!$A$3:$AN$43,6,FALSE)</f>
        <v>30</v>
      </c>
      <c r="C37" s="106">
        <f>VLOOKUP(A37,'Index NUTS2'!$A$3:$AN$43,13,FALSE)</f>
        <v>35</v>
      </c>
      <c r="D37" s="106">
        <f>VLOOKUP(A37,'Index NUTS2'!$A$3:$AN$43,20,FALSE)</f>
        <v>26</v>
      </c>
      <c r="E37" s="106">
        <f>VLOOKUP(A37,'Index NUTS2'!$A$3:$AN$43,26,FALSE)</f>
        <v>41</v>
      </c>
      <c r="F37" s="106">
        <f>VLOOKUP(A37,'Index NUTS2'!$A$3:$AN$43,32,FALSE)</f>
        <v>41</v>
      </c>
      <c r="G37" s="106">
        <f>VLOOKUP(A37,'Index NUTS2'!$A$3:$AN$43,37,FALSE)</f>
        <v>22</v>
      </c>
      <c r="H37" s="106">
        <f>VLOOKUP(A37,'Index NUTS2'!$A$3:$AN$43,40,FALSE)</f>
        <v>37</v>
      </c>
    </row>
    <row r="38" spans="1:8" hidden="1">
      <c r="A38" s="10" t="s">
        <v>55</v>
      </c>
      <c r="B38" s="106">
        <f>VLOOKUP(A38,'Index NUTS2'!$A$3:$AN$43,6,FALSE)</f>
        <v>5</v>
      </c>
      <c r="C38" s="106">
        <f>VLOOKUP(A38,'Index NUTS2'!$A$3:$AN$43,13,FALSE)</f>
        <v>9</v>
      </c>
      <c r="D38" s="106">
        <f>VLOOKUP(A38,'Index NUTS2'!$A$3:$AN$43,20,FALSE)</f>
        <v>19</v>
      </c>
      <c r="E38" s="106">
        <f>VLOOKUP(A38,'Index NUTS2'!$A$3:$AN$43,26,FALSE)</f>
        <v>9</v>
      </c>
      <c r="F38" s="106">
        <f>VLOOKUP(A38,'Index NUTS2'!$A$3:$AN$43,32,FALSE)</f>
        <v>19</v>
      </c>
      <c r="G38" s="106">
        <f>VLOOKUP(A38,'Index NUTS2'!$A$3:$AN$43,37,FALSE)</f>
        <v>9</v>
      </c>
      <c r="H38" s="106">
        <f>VLOOKUP(A38,'Index NUTS2'!$A$3:$AN$43,40,FALSE)</f>
        <v>12</v>
      </c>
    </row>
    <row r="39" spans="1:8">
      <c r="A39" s="10" t="s">
        <v>56</v>
      </c>
      <c r="B39" s="106">
        <f>VLOOKUP(A39,'Index NUTS2'!$A$3:$AN$43,6,FALSE)</f>
        <v>40</v>
      </c>
      <c r="C39" s="106">
        <f>VLOOKUP(A39,'Index NUTS2'!$A$3:$AN$43,13,FALSE)</f>
        <v>30</v>
      </c>
      <c r="D39" s="106">
        <f>VLOOKUP(A39,'Index NUTS2'!$A$3:$AN$43,20,FALSE)</f>
        <v>21</v>
      </c>
      <c r="E39" s="106">
        <f>VLOOKUP(A39,'Index NUTS2'!$A$3:$AN$43,26,FALSE)</f>
        <v>39</v>
      </c>
      <c r="F39" s="106">
        <f>VLOOKUP(A39,'Index NUTS2'!$A$3:$AN$43,32,FALSE)</f>
        <v>14</v>
      </c>
      <c r="G39" s="106">
        <f>VLOOKUP(A39,'Index NUTS2'!$A$3:$AN$43,37,FALSE)</f>
        <v>10</v>
      </c>
      <c r="H39" s="106">
        <f>VLOOKUP(A39,'Index NUTS2'!$A$3:$AN$43,40,FALSE)</f>
        <v>26</v>
      </c>
    </row>
    <row r="40" spans="1:8" hidden="1">
      <c r="A40" s="10" t="s">
        <v>57</v>
      </c>
      <c r="B40" s="106">
        <f>VLOOKUP(A40,'Index NUTS2'!$A$3:$AN$43,6,FALSE)</f>
        <v>11</v>
      </c>
      <c r="C40" s="106">
        <f>VLOOKUP(A40,'Index NUTS2'!$A$3:$AN$43,13,FALSE)</f>
        <v>15</v>
      </c>
      <c r="D40" s="106">
        <f>VLOOKUP(A40,'Index NUTS2'!$A$3:$AN$43,20,FALSE)</f>
        <v>6</v>
      </c>
      <c r="E40" s="106">
        <f>VLOOKUP(A40,'Index NUTS2'!$A$3:$AN$43,26,FALSE)</f>
        <v>24</v>
      </c>
      <c r="F40" s="106">
        <f>VLOOKUP(A40,'Index NUTS2'!$A$3:$AN$43,32,FALSE)</f>
        <v>13</v>
      </c>
      <c r="G40" s="106">
        <f>VLOOKUP(A40,'Index NUTS2'!$A$3:$AN$43,37,FALSE)</f>
        <v>14</v>
      </c>
      <c r="H40" s="106">
        <f>VLOOKUP(A40,'Index NUTS2'!$A$3:$AN$43,40,FALSE)</f>
        <v>15</v>
      </c>
    </row>
    <row r="41" spans="1:8">
      <c r="A41" s="10" t="s">
        <v>18</v>
      </c>
      <c r="B41" s="106">
        <f>VLOOKUP(A41,'Index NUTS2'!$A$3:$AN$43,6,FALSE)</f>
        <v>20</v>
      </c>
      <c r="C41" s="106">
        <f>VLOOKUP(A41,'Index NUTS2'!$A$3:$AN$43,13,FALSE)</f>
        <v>24</v>
      </c>
      <c r="D41" s="106">
        <f>VLOOKUP(A41,'Index NUTS2'!$A$3:$AN$43,20,FALSE)</f>
        <v>7</v>
      </c>
      <c r="E41" s="106">
        <f>VLOOKUP(A41,'Index NUTS2'!$A$3:$AN$43,26,FALSE)</f>
        <v>32</v>
      </c>
      <c r="F41" s="106">
        <f>VLOOKUP(A41,'Index NUTS2'!$A$3:$AN$43,32,FALSE)</f>
        <v>7</v>
      </c>
      <c r="G41" s="106">
        <f>VLOOKUP(A41,'Index NUTS2'!$A$3:$AN$43,37,FALSE)</f>
        <v>19</v>
      </c>
      <c r="H41" s="106">
        <f>VLOOKUP(A41,'Index NUTS2'!$A$3:$AN$43,40,FALSE)</f>
        <v>10</v>
      </c>
    </row>
    <row r="42" spans="1:8" hidden="1">
      <c r="A42" s="10" t="s">
        <v>58</v>
      </c>
      <c r="B42" s="106">
        <f>VLOOKUP(A42,'Index NUTS2'!$A$3:$AN$43,6,FALSE)</f>
        <v>23</v>
      </c>
      <c r="C42" s="106">
        <f>VLOOKUP(A42,'Index NUTS2'!$A$3:$AN$43,13,FALSE)</f>
        <v>36</v>
      </c>
      <c r="D42" s="106">
        <f>VLOOKUP(A42,'Index NUTS2'!$A$3:$AN$43,20,FALSE)</f>
        <v>36</v>
      </c>
      <c r="E42" s="106">
        <f>VLOOKUP(A42,'Index NUTS2'!$A$3:$AN$43,26,FALSE)</f>
        <v>38</v>
      </c>
      <c r="F42" s="106">
        <f>VLOOKUP(A42,'Index NUTS2'!$A$3:$AN$43,32,FALSE)</f>
        <v>32</v>
      </c>
      <c r="G42" s="106">
        <f>VLOOKUP(A42,'Index NUTS2'!$A$3:$AN$43,37,FALSE)</f>
        <v>20</v>
      </c>
      <c r="H42" s="106">
        <f>VLOOKUP(A42,'Index NUTS2'!$A$3:$AN$43,40,FALSE)</f>
        <v>36</v>
      </c>
    </row>
    <row r="43" spans="1:8" hidden="1">
      <c r="A43" s="10" t="s">
        <v>59</v>
      </c>
      <c r="B43" s="106">
        <f>VLOOKUP(A43,'Index NUTS2'!$A$3:$AN$43,6,FALSE)</f>
        <v>29</v>
      </c>
      <c r="C43" s="106">
        <f>VLOOKUP(A43,'Index NUTS2'!$A$3:$AN$43,13,FALSE)</f>
        <v>28</v>
      </c>
      <c r="D43" s="106">
        <f>VLOOKUP(A43,'Index NUTS2'!$A$3:$AN$43,20,FALSE)</f>
        <v>11</v>
      </c>
      <c r="E43" s="106">
        <f>VLOOKUP(A43,'Index NUTS2'!$A$3:$AN$43,26,FALSE)</f>
        <v>21</v>
      </c>
      <c r="F43" s="106">
        <f>VLOOKUP(A43,'Index NUTS2'!$A$3:$AN$43,32,FALSE)</f>
        <v>29</v>
      </c>
      <c r="G43" s="106">
        <f>VLOOKUP(A43,'Index NUTS2'!$A$3:$AN$43,37,FALSE)</f>
        <v>29</v>
      </c>
      <c r="H43" s="106">
        <f>VLOOKUP(A43,'Index NUTS2'!$A$3:$AN$43,40,FALSE)</f>
        <v>27</v>
      </c>
    </row>
  </sheetData>
  <autoFilter ref="A2:A43" xr:uid="{4F2EAE7F-3C5B-4CEF-861D-FB6ECAA6023E}">
    <filterColumn colId="0">
      <filters>
        <filter val="Derbyshire and Nottinghamshire"/>
        <filter val="Herefordshire, Worcestershire and Warwickshire"/>
        <filter val="Leicestershire, Rutland and Northamptonshire"/>
        <filter val="Lincolnshire"/>
        <filter val="Shropshire and Staffordshire"/>
        <filter val="Tees Valley and Durham"/>
        <filter val="West Midlands"/>
      </filters>
    </filterColumn>
  </autoFilter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3ED6-65DC-4146-89F5-21B14CB9F5BC}">
  <sheetPr>
    <tabColor theme="5" tint="0.39997558519241921"/>
  </sheetPr>
  <dimension ref="A1:AU17"/>
  <sheetViews>
    <sheetView workbookViewId="0">
      <selection activeCell="G5" sqref="G5"/>
    </sheetView>
  </sheetViews>
  <sheetFormatPr defaultColWidth="8.85546875" defaultRowHeight="14.45"/>
  <cols>
    <col min="1" max="1" width="25.5703125" bestFit="1" customWidth="1"/>
    <col min="2" max="2" width="16.85546875" bestFit="1" customWidth="1"/>
    <col min="3" max="3" width="21.42578125" bestFit="1" customWidth="1"/>
    <col min="4" max="4" width="15.5703125" bestFit="1" customWidth="1"/>
    <col min="5" max="5" width="8.140625" customWidth="1"/>
    <col min="6" max="6" width="19.85546875" bestFit="1" customWidth="1"/>
    <col min="7" max="7" width="11.42578125" bestFit="1" customWidth="1"/>
    <col min="11" max="11" width="13.42578125" bestFit="1" customWidth="1"/>
    <col min="12" max="12" width="17.42578125" bestFit="1" customWidth="1"/>
    <col min="13" max="13" width="23.42578125" bestFit="1" customWidth="1"/>
    <col min="14" max="14" width="17.5703125" bestFit="1" customWidth="1"/>
    <col min="15" max="15" width="16.140625" bestFit="1" customWidth="1"/>
    <col min="17" max="17" width="8.85546875" style="108"/>
    <col min="19" max="19" width="19.42578125" bestFit="1" customWidth="1"/>
    <col min="20" max="20" width="8.42578125" bestFit="1" customWidth="1"/>
    <col min="21" max="21" width="17.5703125" bestFit="1" customWidth="1"/>
    <col min="22" max="22" width="15.5703125" bestFit="1" customWidth="1"/>
    <col min="24" max="24" width="8.85546875" style="108"/>
    <col min="26" max="29" width="13.5703125" style="108" bestFit="1" customWidth="1"/>
    <col min="30" max="30" width="22.42578125" style="108" bestFit="1" customWidth="1"/>
    <col min="31" max="31" width="23" style="108" bestFit="1" customWidth="1"/>
    <col min="32" max="33" width="8.85546875" style="108"/>
    <col min="35" max="35" width="10.5703125" style="108" bestFit="1" customWidth="1"/>
    <col min="36" max="36" width="17.85546875" style="108" bestFit="1" customWidth="1"/>
    <col min="37" max="37" width="20.5703125" style="108" bestFit="1" customWidth="1"/>
    <col min="38" max="39" width="8.85546875" style="108"/>
    <col min="41" max="41" width="13.42578125" style="108" bestFit="1" customWidth="1"/>
    <col min="42" max="42" width="15" style="108" bestFit="1" customWidth="1"/>
    <col min="43" max="44" width="8.85546875" style="108"/>
    <col min="46" max="46" width="12.42578125" style="108" bestFit="1" customWidth="1"/>
    <col min="47" max="47" width="5.42578125" style="108" bestFit="1" customWidth="1"/>
  </cols>
  <sheetData>
    <row r="1" spans="1:47">
      <c r="B1" s="323" t="s">
        <v>60</v>
      </c>
      <c r="C1" s="324"/>
      <c r="D1" s="324"/>
      <c r="E1" s="324"/>
      <c r="F1" s="324"/>
      <c r="G1" s="324"/>
      <c r="H1" s="324"/>
      <c r="I1" s="325"/>
      <c r="K1" s="326" t="s">
        <v>61</v>
      </c>
      <c r="L1" s="326"/>
      <c r="M1" s="326"/>
      <c r="N1" s="326"/>
      <c r="O1" s="326"/>
      <c r="P1" s="326"/>
      <c r="Q1" s="326"/>
      <c r="S1" s="327" t="s">
        <v>62</v>
      </c>
      <c r="T1" s="327"/>
      <c r="U1" s="327"/>
      <c r="V1" s="327"/>
      <c r="W1" s="327"/>
      <c r="X1" s="327"/>
      <c r="Z1" s="328" t="s">
        <v>63</v>
      </c>
      <c r="AA1" s="328"/>
      <c r="AB1" s="328"/>
      <c r="AC1" s="328"/>
      <c r="AD1" s="328"/>
      <c r="AE1" s="328"/>
      <c r="AF1" s="328"/>
      <c r="AG1" s="328"/>
      <c r="AI1" s="329" t="s">
        <v>64</v>
      </c>
      <c r="AJ1" s="329"/>
      <c r="AK1" s="329"/>
      <c r="AL1" s="329"/>
      <c r="AM1" s="329"/>
      <c r="AO1" s="321" t="s">
        <v>65</v>
      </c>
      <c r="AP1" s="321"/>
      <c r="AQ1" s="321"/>
      <c r="AR1" s="321"/>
      <c r="AT1" s="322" t="s">
        <v>66</v>
      </c>
      <c r="AU1" s="322"/>
    </row>
    <row r="2" spans="1:47">
      <c r="B2" s="102" t="s">
        <v>67</v>
      </c>
      <c r="C2" s="102" t="s">
        <v>68</v>
      </c>
      <c r="D2" s="102" t="s">
        <v>69</v>
      </c>
      <c r="E2" s="102" t="s">
        <v>70</v>
      </c>
      <c r="F2" s="102" t="s">
        <v>71</v>
      </c>
      <c r="G2" s="102" t="s">
        <v>72</v>
      </c>
      <c r="H2" s="95" t="s">
        <v>73</v>
      </c>
      <c r="I2" s="95" t="s">
        <v>74</v>
      </c>
      <c r="K2" s="22" t="s">
        <v>75</v>
      </c>
      <c r="L2" s="22" t="s">
        <v>76</v>
      </c>
      <c r="M2" s="22" t="s">
        <v>77</v>
      </c>
      <c r="N2" s="22" t="s">
        <v>78</v>
      </c>
      <c r="O2" s="22" t="s">
        <v>79</v>
      </c>
      <c r="P2" s="97" t="s">
        <v>80</v>
      </c>
      <c r="Q2" s="97" t="s">
        <v>74</v>
      </c>
      <c r="S2" s="40" t="s">
        <v>81</v>
      </c>
      <c r="T2" s="40" t="s">
        <v>82</v>
      </c>
      <c r="U2" s="40" t="s">
        <v>83</v>
      </c>
      <c r="V2" s="41" t="s">
        <v>84</v>
      </c>
      <c r="W2" s="40" t="s">
        <v>73</v>
      </c>
      <c r="X2" s="40" t="s">
        <v>74</v>
      </c>
      <c r="Z2" s="42" t="s">
        <v>85</v>
      </c>
      <c r="AA2" s="42" t="s">
        <v>86</v>
      </c>
      <c r="AB2" s="42" t="s">
        <v>87</v>
      </c>
      <c r="AC2" s="42" t="s">
        <v>88</v>
      </c>
      <c r="AD2" s="42" t="s">
        <v>89</v>
      </c>
      <c r="AE2" s="42" t="s">
        <v>90</v>
      </c>
      <c r="AF2" s="42" t="s">
        <v>80</v>
      </c>
      <c r="AG2" s="42" t="s">
        <v>74</v>
      </c>
      <c r="AI2" s="103" t="s">
        <v>91</v>
      </c>
      <c r="AJ2" s="103" t="s">
        <v>92</v>
      </c>
      <c r="AK2" s="103" t="s">
        <v>93</v>
      </c>
      <c r="AL2" s="98" t="s">
        <v>80</v>
      </c>
      <c r="AM2" s="103" t="s">
        <v>74</v>
      </c>
      <c r="AO2" s="69" t="s">
        <v>94</v>
      </c>
      <c r="AP2" s="76" t="s">
        <v>95</v>
      </c>
      <c r="AQ2" s="76" t="s">
        <v>80</v>
      </c>
      <c r="AR2" s="76" t="s">
        <v>74</v>
      </c>
      <c r="AT2" s="104" t="s">
        <v>96</v>
      </c>
      <c r="AU2" s="104" t="s">
        <v>97</v>
      </c>
    </row>
    <row r="3" spans="1:47">
      <c r="A3" s="10" t="s">
        <v>8</v>
      </c>
      <c r="B3" s="181">
        <f>(VLOOKUP($A3,'Raw Data Region'!$A$2:$G$13,'Raw Data Region'!B$20,FALSE)-'Raw Data Region'!B$18)/('Raw Data Region'!B$17-'Raw Data Region'!B$18)</f>
        <v>0.91299999999999992</v>
      </c>
      <c r="C3" s="181">
        <f>(VLOOKUP($A3,'Raw Data Region'!$A$2:$G$13,'Raw Data Region'!C$20,FALSE)-'Raw Data Region'!C$18)/('Raw Data Region'!C$17-'Raw Data Region'!C$18)</f>
        <v>0.44</v>
      </c>
      <c r="D3" s="181">
        <f>(VLOOKUP($A3,'Raw Data Region'!$A$2:$G$13,'Raw Data Region'!D$20,FALSE)-'Raw Data Region'!D$18)/('Raw Data Region'!D$17-'Raw Data Region'!D$18)</f>
        <v>0.62913907284768211</v>
      </c>
      <c r="E3" s="181">
        <f>(VLOOKUP($A3,'Raw Data Region'!$A$2:$G$13,'Raw Data Region'!E$20,FALSE)-'Raw Data Region'!E$18)/('Raw Data Region'!E$17-'Raw Data Region'!E$18)</f>
        <v>0.63901502853277792</v>
      </c>
      <c r="F3" s="181">
        <f>(VLOOKUP($A3,'Raw Data Region'!$A$2:$G$13,'Raw Data Region'!F$20,FALSE)-'Raw Data Region'!F$18)/('Raw Data Region'!F$17-'Raw Data Region'!F$18)</f>
        <v>0.52</v>
      </c>
      <c r="G3" s="181">
        <f>(VLOOKUP($A3,'Raw Data Region'!$A$2:$G$13,'Raw Data Region'!G$20,FALSE)-'Raw Data Region'!G$18)/('Raw Data Region'!G$17-'Raw Data Region'!G$18)</f>
        <v>0.76488502232343847</v>
      </c>
      <c r="H3" s="182">
        <f>(B3*B$16)+(C3*C$16)+(D3*D$16)+(E3*E$16)+(F3*F$16)+(G3*G$16)</f>
        <v>0.81868234742223378</v>
      </c>
      <c r="I3" s="96">
        <f>RANK(H3,$H$3:$H$14)</f>
        <v>10</v>
      </c>
      <c r="K3" s="183">
        <f>(VLOOKUP($A3,'Raw Data Region'!$A$2:$R$13,'Raw Data Region'!I$20,FALSE)-'Raw Data Region'!I$18)/('Raw Data Region'!I$17-'Raw Data Region'!I$18)</f>
        <v>0.35365853658536583</v>
      </c>
      <c r="L3" s="183">
        <f>(VLOOKUP($A3,'Raw Data Region'!$A$2:$M$13,'Raw Data Region'!J$20,FALSE)-'Raw Data Region'!J$18)/('Raw Data Region'!J$17-'Raw Data Region'!J$18)</f>
        <v>0.33218531925216982</v>
      </c>
      <c r="M3" s="183">
        <f>(VLOOKUP($A3,'Raw Data Region'!$A$2:$M$13,'Raw Data Region'!K$20,FALSE)-'Raw Data Region'!K$18)/('Raw Data Region'!K$17-'Raw Data Region'!K$18)</f>
        <v>0.4771190544808146</v>
      </c>
      <c r="N3" s="183">
        <f>(VLOOKUP($A3,'Raw Data Region'!$A$2:$M$13,'Raw Data Region'!L$20,FALSE)-'Raw Data Region'!L$18)/('Raw Data Region'!L$17-'Raw Data Region'!L$18)</f>
        <v>0.80144400649835557</v>
      </c>
      <c r="O3" s="183">
        <f>(VLOOKUP($A3,'Raw Data Region'!$A$2:$M$13,'Raw Data Region'!M$20,FALSE)-'Raw Data Region'!M$18)/('Raw Data Region'!M$17-'Raw Data Region'!M$18)</f>
        <v>0.64723180522699353</v>
      </c>
      <c r="P3" s="184">
        <f>(K3*K$16)+(L3*L$16)+(M3*M$16)+(N3*N$16)+(O3*O$16)</f>
        <v>0.61203065265372592</v>
      </c>
      <c r="Q3" s="188">
        <f>RANK(P3,$P$3:$P$14)</f>
        <v>8</v>
      </c>
      <c r="S3" s="186">
        <f>(VLOOKUP($A3,'Raw Data Region'!$A$2:$R$13,'Raw Data Region'!O$20,FALSE)-'Raw Data Region'!O$18)/('Raw Data Region'!O$17-'Raw Data Region'!O$18)</f>
        <v>0.9585665609378029</v>
      </c>
      <c r="T3" s="186">
        <f>(VLOOKUP($A3,'Raw Data Region'!$A$2:$R$13,'Raw Data Region'!P$20,FALSE)-'Raw Data Region'!P$18)/('Raw Data Region'!P$17-'Raw Data Region'!P$18)</f>
        <v>0.6152171661418584</v>
      </c>
      <c r="U3" s="186">
        <f>(VLOOKUP($A3,'Raw Data Region'!$A$2:$R$13,'Raw Data Region'!Q$20,FALSE)-'Raw Data Region'!Q$18)/('Raw Data Region'!Q$17-'Raw Data Region'!Q$18)</f>
        <v>9.2499999999999999E-2</v>
      </c>
      <c r="V3" s="186">
        <f>(VLOOKUP($A3,'Raw Data Region'!$A$2:$R$13,'Raw Data Region'!R$20,FALSE)-'Raw Data Region'!R$18)/('Raw Data Region'!R$17-'Raw Data Region'!R$18)</f>
        <v>0.79314662731416519</v>
      </c>
      <c r="W3" s="187">
        <f>(S3*S$16)+(T3*T$16)+(U3*U$16)+(V3*V$16)</f>
        <v>0.77340533655595378</v>
      </c>
      <c r="X3" s="185">
        <f>RANK(W3,$W$3:$W$14)</f>
        <v>8</v>
      </c>
      <c r="Z3" s="189">
        <f>(VLOOKUP($A3,'Raw Data Region'!$A$2:$Y$13,'Raw Data Region'!T$20,FALSE)-'Raw Data Region'!T$18)/('Raw Data Region'!T$17-'Raw Data Region'!T$18)</f>
        <v>1.5151515151515152E-2</v>
      </c>
      <c r="AA3" s="189">
        <f>(VLOOKUP($A3,'Raw Data Region'!$A$2:$Y$13,'Raw Data Region'!U$20,FALSE)-'Raw Data Region'!U$18)/('Raw Data Region'!U$17-'Raw Data Region'!U$18)</f>
        <v>3.7660635374701504E-2</v>
      </c>
      <c r="AB3" s="189">
        <f>(VLOOKUP($A3,'Raw Data Region'!$A$2:$Y$13,'Raw Data Region'!V$20,FALSE)-'Raw Data Region'!V$18)/('Raw Data Region'!V$17-'Raw Data Region'!V$18)</f>
        <v>0.53887435022419672</v>
      </c>
      <c r="AC3" s="189">
        <f>(VLOOKUP($A3,'Raw Data Region'!$A$2:$Y$13,'Raw Data Region'!W$20,FALSE)-'Raw Data Region'!W$18)/('Raw Data Region'!W$17-'Raw Data Region'!W$18)</f>
        <v>0.7416297575745896</v>
      </c>
      <c r="AD3" s="189">
        <f>(VLOOKUP($A3,'Raw Data Region'!$A$2:$Y$13,'Raw Data Region'!X$20,FALSE)-'Raw Data Region'!X$18)/('Raw Data Region'!X$17-'Raw Data Region'!X$18)</f>
        <v>0.36213408662467356</v>
      </c>
      <c r="AE3" s="189">
        <f>(VLOOKUP($A3,'Raw Data Region'!$A$2:$Y$13,'Raw Data Region'!Y$20,FALSE)-'Raw Data Region'!Y$18)/('Raw Data Region'!Y$17-'Raw Data Region'!Y$18)</f>
        <v>0.45760006164551981</v>
      </c>
      <c r="AF3" s="190">
        <f>(Z3*Z$16)+(AA3*AA$16)+(AB3*AB$16)+(AC3*AC$16)+(AD3*AD$16)+(AE3*AE$16)</f>
        <v>0.35884173443253276</v>
      </c>
      <c r="AG3" s="191">
        <f>RANK(AF3,$AF$3:$AF$14)</f>
        <v>7</v>
      </c>
      <c r="AI3" s="193">
        <f>(VLOOKUP($A3,'Raw Data Region'!$A$2:$AC$13,'Raw Data Region'!AA$20,FALSE)-'Raw Data Region'!AA$18)/('Raw Data Region'!AA$17-'Raw Data Region'!AA$18)</f>
        <v>0.44767313823207661</v>
      </c>
      <c r="AJ3" s="193">
        <f>(VLOOKUP($A3,'Raw Data Region'!$A$2:$AC$13,'Raw Data Region'!AB$20,FALSE)-'Raw Data Region'!AB$18)/('Raw Data Region'!AB$17-'Raw Data Region'!AB$18)</f>
        <v>1.0185259699964953E-2</v>
      </c>
      <c r="AK3" s="193">
        <f>(VLOOKUP($A3,'Raw Data Region'!$A$2:$AC$13,'Raw Data Region'!AC$20,FALSE)-'Raw Data Region'!AC$18)/('Raw Data Region'!AC$17-'Raw Data Region'!AC$18)</f>
        <v>0.39633332205867849</v>
      </c>
      <c r="AL3" s="194">
        <f>(AI3*AI$16)+(AJ3*AJ$16)+(AK3*AK$16)</f>
        <v>0.28473057333023999</v>
      </c>
      <c r="AM3" s="99">
        <f>RANK(AL3,$AL$3:$AL$14)</f>
        <v>5</v>
      </c>
      <c r="AO3" s="195">
        <f>(VLOOKUP($A3,'Raw Data Region'!$A$2:$AF$13,'Raw Data Region'!AE$20,FALSE)-'Raw Data Region'!AE$18)/('Raw Data Region'!AE$17-'Raw Data Region'!AE$18)</f>
        <v>0.85202665522775745</v>
      </c>
      <c r="AP3" s="195">
        <f>(VLOOKUP($A3,'Raw Data Region'!$A$2:$AF$13,'Raw Data Region'!AF$20,FALSE)-'Raw Data Region'!AF$18)/('Raw Data Region'!AF$17-'Raw Data Region'!AF$18)</f>
        <v>0.12168697497214383</v>
      </c>
      <c r="AQ3" s="101">
        <f>(AO3*AO$16)+(AP3*AP$16)</f>
        <v>0.34078887904882793</v>
      </c>
      <c r="AR3" s="100">
        <f>RANK(AQ3,$AQ$3:$AQ$14)</f>
        <v>9</v>
      </c>
      <c r="AT3" s="196">
        <f>(H3*H$17)+(P3*P$17)+(W3*W$17)+(AF3*AF$17)+(AL3*AL$17)+(AQ3*AQ$17)</f>
        <v>0.59020329835578811</v>
      </c>
      <c r="AU3" s="197">
        <f>RANK(AT3,$AT$3:$AT$14)</f>
        <v>8</v>
      </c>
    </row>
    <row r="4" spans="1:47">
      <c r="A4" s="10" t="s">
        <v>9</v>
      </c>
      <c r="B4" s="181">
        <f>(VLOOKUP($A4,'Raw Data Region'!$A$2:$G$13,'Raw Data Region'!B$20,FALSE)-'Raw Data Region'!B$18)/('Raw Data Region'!B$17-'Raw Data Region'!B$18)</f>
        <v>0.92200000000000004</v>
      </c>
      <c r="C4" s="181">
        <f>(VLOOKUP($A4,'Raw Data Region'!$A$2:$G$13,'Raw Data Region'!C$20,FALSE)-'Raw Data Region'!C$18)/('Raw Data Region'!C$17-'Raw Data Region'!C$18)</f>
        <v>0.48</v>
      </c>
      <c r="D4" s="181">
        <f>(VLOOKUP($A4,'Raw Data Region'!$A$2:$G$13,'Raw Data Region'!D$20,FALSE)-'Raw Data Region'!D$18)/('Raw Data Region'!D$17-'Raw Data Region'!D$18)</f>
        <v>1</v>
      </c>
      <c r="E4" s="181">
        <f>(VLOOKUP($A4,'Raw Data Region'!$A$2:$G$13,'Raw Data Region'!E$20,FALSE)-'Raw Data Region'!E$18)/('Raw Data Region'!E$17-'Raw Data Region'!E$18)</f>
        <v>0.69762894839751843</v>
      </c>
      <c r="F4" s="181">
        <f>(VLOOKUP($A4,'Raw Data Region'!$A$2:$G$13,'Raw Data Region'!F$20,FALSE)-'Raw Data Region'!F$18)/('Raw Data Region'!F$17-'Raw Data Region'!F$18)</f>
        <v>0.56999999999999995</v>
      </c>
      <c r="G4" s="181">
        <f>(VLOOKUP($A4,'Raw Data Region'!$A$2:$G$13,'Raw Data Region'!G$20,FALSE)-'Raw Data Region'!G$18)/('Raw Data Region'!G$17-'Raw Data Region'!G$18)</f>
        <v>0.79250289915245664</v>
      </c>
      <c r="H4" s="182">
        <f t="shared" ref="H4:H14" si="0">(B4*B$16)+(C4*C$16)+(D4*D$16)+(E4*E$16)+(F4*F$16)+(G4*G$16)</f>
        <v>0.85780791085299846</v>
      </c>
      <c r="I4" s="96">
        <f t="shared" ref="I4:I14" si="1">RANK(H4,$H$3:$H$14)</f>
        <v>3</v>
      </c>
      <c r="K4" s="183">
        <f>(VLOOKUP($A4,'Raw Data Region'!$A$2:$M$13,'Raw Data Region'!I$20,FALSE)-'Raw Data Region'!I$18)/('Raw Data Region'!I$17-'Raw Data Region'!I$18)</f>
        <v>0.43902439024390238</v>
      </c>
      <c r="L4" s="183">
        <f>(VLOOKUP($A4,'Raw Data Region'!$A$2:$M$13,'Raw Data Region'!J$20,FALSE)-'Raw Data Region'!J$18)/('Raw Data Region'!J$17-'Raw Data Region'!J$18)</f>
        <v>0.53399303175549262</v>
      </c>
      <c r="M4" s="183">
        <f>(VLOOKUP($A4,'Raw Data Region'!$A$2:$M$13,'Raw Data Region'!K$20,FALSE)-'Raw Data Region'!K$18)/('Raw Data Region'!K$17-'Raw Data Region'!K$18)</f>
        <v>0.5900424734879185</v>
      </c>
      <c r="N4" s="183">
        <f>(VLOOKUP($A4,'Raw Data Region'!$A$2:$M$13,'Raw Data Region'!L$20,FALSE)-'Raw Data Region'!L$18)/('Raw Data Region'!L$17-'Raw Data Region'!L$18)</f>
        <v>0.93354891220499037</v>
      </c>
      <c r="O4" s="183">
        <f>(VLOOKUP($A4,'Raw Data Region'!$A$2:$M$13,'Raw Data Region'!M$20,FALSE)-'Raw Data Region'!M$18)/('Raw Data Region'!M$17-'Raw Data Region'!M$18)</f>
        <v>0.67938763997386498</v>
      </c>
      <c r="P4" s="184">
        <f t="shared" ref="P4:P14" si="2">(K4*K$16)+(L4*L$16)+(M4*M$16)+(N4*N$16)+(O4*O$16)</f>
        <v>0.70954457880000188</v>
      </c>
      <c r="Q4" s="188">
        <f t="shared" ref="Q4:Q14" si="3">RANK(P4,$P$3:$P$14)</f>
        <v>4</v>
      </c>
      <c r="S4" s="186">
        <f>(VLOOKUP($A4,'Raw Data Region'!$A$2:$R$13,'Raw Data Region'!O$20,FALSE)-'Raw Data Region'!O$18)/('Raw Data Region'!O$17-'Raw Data Region'!O$18)</f>
        <v>0.95784017780940311</v>
      </c>
      <c r="T4" s="186">
        <f>(VLOOKUP($A4,'Raw Data Region'!$A$2:$R$13,'Raw Data Region'!P$20,FALSE)-'Raw Data Region'!P$18)/('Raw Data Region'!P$17-'Raw Data Region'!P$18)</f>
        <v>0.57746974616752489</v>
      </c>
      <c r="U4" s="186">
        <f>(VLOOKUP($A4,'Raw Data Region'!$A$2:$R$13,'Raw Data Region'!Q$20,FALSE)-'Raw Data Region'!Q$18)/('Raw Data Region'!Q$17-'Raw Data Region'!Q$18)</f>
        <v>7.0499999999999993E-2</v>
      </c>
      <c r="V4" s="186">
        <f>(VLOOKUP($A4,'Raw Data Region'!$A$2:$R$13,'Raw Data Region'!R$20,FALSE)-'Raw Data Region'!R$18)/('Raw Data Region'!R$17-'Raw Data Region'!R$18)</f>
        <v>0.74869124443739954</v>
      </c>
      <c r="W4" s="187">
        <f t="shared" ref="W4:W14" si="4">(S4*S$16)+(T4*T$16)+(U4*U$16)+(V4*V$16)</f>
        <v>0.7394893190629428</v>
      </c>
      <c r="X4" s="185">
        <f t="shared" ref="X4:X14" si="5">RANK(W4,$W$3:$W$14)</f>
        <v>9</v>
      </c>
      <c r="Z4" s="189">
        <f>(VLOOKUP($A4,'Raw Data Region'!$A$2:$Y$13,'Raw Data Region'!T$20,FALSE)-'Raw Data Region'!T$18)/('Raw Data Region'!T$17-'Raw Data Region'!T$18)</f>
        <v>0.12121212121212122</v>
      </c>
      <c r="AA4" s="189">
        <f>(VLOOKUP($A4,'Raw Data Region'!$A$2:$Y$13,'Raw Data Region'!U$20,FALSE)-'Raw Data Region'!U$18)/('Raw Data Region'!U$17-'Raw Data Region'!U$18)</f>
        <v>0.15614135547392707</v>
      </c>
      <c r="AB4" s="189">
        <f>(VLOOKUP($A4,'Raw Data Region'!$A$2:$Y$13,'Raw Data Region'!V$20,FALSE)-'Raw Data Region'!V$18)/('Raw Data Region'!V$17-'Raw Data Region'!V$18)</f>
        <v>0.50768322552228107</v>
      </c>
      <c r="AC4" s="189">
        <f>(VLOOKUP($A4,'Raw Data Region'!$A$2:$Y$13,'Raw Data Region'!W$20,FALSE)-'Raw Data Region'!W$18)/('Raw Data Region'!W$17-'Raw Data Region'!W$18)</f>
        <v>0.78950893743004513</v>
      </c>
      <c r="AD4" s="189">
        <f>(VLOOKUP($A4,'Raw Data Region'!$A$2:$Y$13,'Raw Data Region'!X$20,FALSE)-'Raw Data Region'!X$18)/('Raw Data Region'!X$17-'Raw Data Region'!X$18)</f>
        <v>0.45590700731653455</v>
      </c>
      <c r="AE4" s="189">
        <f>(VLOOKUP($A4,'Raw Data Region'!$A$2:$Y$13,'Raw Data Region'!Y$20,FALSE)-'Raw Data Region'!Y$18)/('Raw Data Region'!Y$17-'Raw Data Region'!Y$18)</f>
        <v>0.15138664189590928</v>
      </c>
      <c r="AF4" s="190">
        <f t="shared" ref="AF4:AF14" si="6">(Z4*Z$16)+(AA4*AA$16)+(AB4*AB$16)+(AC4*AC$16)+(AD4*AD$16)+(AE4*AE$16)</f>
        <v>0.36363988147513637</v>
      </c>
      <c r="AG4" s="191">
        <f t="shared" ref="AG4:AG14" si="7">RANK(AF4,$AF$3:$AF$14)</f>
        <v>6</v>
      </c>
      <c r="AI4" s="193">
        <f>(VLOOKUP($A4,'Raw Data Region'!$A$2:$AC$13,'Raw Data Region'!AA$20,FALSE)-'Raw Data Region'!AA$18)/('Raw Data Region'!AA$17-'Raw Data Region'!AA$18)</f>
        <v>1</v>
      </c>
      <c r="AJ4" s="193">
        <f>(VLOOKUP($A4,'Raw Data Region'!$A$2:$AC$13,'Raw Data Region'!AB$20,FALSE)-'Raw Data Region'!AB$18)/('Raw Data Region'!AB$17-'Raw Data Region'!AB$18)</f>
        <v>0.24796747291760785</v>
      </c>
      <c r="AK4" s="193">
        <f>(VLOOKUP($A4,'Raw Data Region'!$A$2:$AC$13,'Raw Data Region'!AC$20,FALSE)-'Raw Data Region'!AC$18)/('Raw Data Region'!AC$17-'Raw Data Region'!AC$18)</f>
        <v>0.71843647173314695</v>
      </c>
      <c r="AL4" s="194">
        <f t="shared" ref="AL4:AL14" si="8">(AI4*AI$16)+(AJ4*AJ$16)+(AK4*AK$16)</f>
        <v>0.65546798155025154</v>
      </c>
      <c r="AM4" s="99">
        <f t="shared" ref="AM4:AM14" si="9">RANK(AL4,$AL$3:$AL$14)</f>
        <v>2</v>
      </c>
      <c r="AO4" s="195">
        <f>(VLOOKUP($A4,'Raw Data Region'!$A$2:$AF$13,'Raw Data Region'!AE$20,FALSE)-'Raw Data Region'!AE$18)/('Raw Data Region'!AE$17-'Raw Data Region'!AE$18)</f>
        <v>0.94184386260402553</v>
      </c>
      <c r="AP4" s="195">
        <f>(VLOOKUP($A4,'Raw Data Region'!$A$2:$AF$13,'Raw Data Region'!AF$20,FALSE)-'Raw Data Region'!AF$18)/('Raw Data Region'!AF$17-'Raw Data Region'!AF$18)</f>
        <v>0.24327812761518386</v>
      </c>
      <c r="AQ4" s="101">
        <f t="shared" ref="AQ4:AQ14" si="10">(AO4*AO$16)+(AP4*AP$16)</f>
        <v>0.45284784811183632</v>
      </c>
      <c r="AR4" s="100">
        <f t="shared" ref="AR4:AR14" si="11">RANK(AQ4,$AQ$3:$AQ$14)</f>
        <v>4</v>
      </c>
      <c r="AT4" s="196">
        <f t="shared" ref="AT4:AT14" si="12">(H4*H$17)+(P4*P$17)+(W4*W$17)+(AF4*AF$17)+(AL4*AL$17)+(AQ4*AQ$17)</f>
        <v>0.68001626755356592</v>
      </c>
      <c r="AU4" s="197">
        <f t="shared" ref="AU4:AU14" si="13">RANK(AT4,$AT$3:$AT$14)</f>
        <v>3</v>
      </c>
    </row>
    <row r="5" spans="1:47">
      <c r="A5" s="10" t="s">
        <v>10</v>
      </c>
      <c r="B5" s="181">
        <f>(VLOOKUP($A5,'Raw Data Region'!$A$2:$G$13,'Raw Data Region'!B$20,FALSE)-'Raw Data Region'!B$18)/('Raw Data Region'!B$17-'Raw Data Region'!B$18)</f>
        <v>0.94900000000000007</v>
      </c>
      <c r="C5" s="181">
        <f>(VLOOKUP($A5,'Raw Data Region'!$A$2:$G$13,'Raw Data Region'!C$20,FALSE)-'Raw Data Region'!C$18)/('Raw Data Region'!C$17-'Raw Data Region'!C$18)</f>
        <v>0.6</v>
      </c>
      <c r="D5" s="181">
        <f>(VLOOKUP($A5,'Raw Data Region'!$A$2:$G$13,'Raw Data Region'!D$20,FALSE)-'Raw Data Region'!D$18)/('Raw Data Region'!D$17-'Raw Data Region'!D$18)</f>
        <v>0.5596026490066226</v>
      </c>
      <c r="E5" s="181">
        <f>(VLOOKUP($A5,'Raw Data Region'!$A$2:$G$13,'Raw Data Region'!E$20,FALSE)-'Raw Data Region'!E$18)/('Raw Data Region'!E$17-'Raw Data Region'!E$18)</f>
        <v>1</v>
      </c>
      <c r="F5" s="181">
        <f>(VLOOKUP($A5,'Raw Data Region'!$A$2:$G$13,'Raw Data Region'!F$20,FALSE)-'Raw Data Region'!F$18)/('Raw Data Region'!F$17-'Raw Data Region'!F$18)</f>
        <v>0.65</v>
      </c>
      <c r="G5" s="181">
        <f>(VLOOKUP($A5,'Raw Data Region'!$A$2:$G$13,'Raw Data Region'!G$20,FALSE)-'Raw Data Region'!G$18)/('Raw Data Region'!G$17-'Raw Data Region'!G$18)</f>
        <v>0.87123279798828468</v>
      </c>
      <c r="H5" s="182">
        <f t="shared" si="0"/>
        <v>0.88515012681969441</v>
      </c>
      <c r="I5" s="96">
        <f t="shared" si="1"/>
        <v>1</v>
      </c>
      <c r="K5" s="183">
        <f>(VLOOKUP($A5,'Raw Data Region'!$A$2:$M$13,'Raw Data Region'!I$20,FALSE)-'Raw Data Region'!I$18)/('Raw Data Region'!I$17-'Raw Data Region'!I$18)</f>
        <v>1</v>
      </c>
      <c r="L5" s="183">
        <f>(VLOOKUP($A5,'Raw Data Region'!$A$2:$M$13,'Raw Data Region'!J$20,FALSE)-'Raw Data Region'!J$18)/('Raw Data Region'!J$17-'Raw Data Region'!J$18)</f>
        <v>1</v>
      </c>
      <c r="M5" s="183">
        <f>(VLOOKUP($A5,'Raw Data Region'!$A$2:$M$13,'Raw Data Region'!K$20,FALSE)-'Raw Data Region'!K$18)/('Raw Data Region'!K$17-'Raw Data Region'!K$18)</f>
        <v>1</v>
      </c>
      <c r="N5" s="183">
        <f>(VLOOKUP($A5,'Raw Data Region'!$A$2:$M$13,'Raw Data Region'!L$20,FALSE)-'Raw Data Region'!L$18)/('Raw Data Region'!L$17-'Raw Data Region'!L$18)</f>
        <v>1</v>
      </c>
      <c r="O5" s="183">
        <f>(VLOOKUP($A5,'Raw Data Region'!$A$2:$M$13,'Raw Data Region'!M$20,FALSE)-'Raw Data Region'!M$18)/('Raw Data Region'!M$17-'Raw Data Region'!M$18)</f>
        <v>1</v>
      </c>
      <c r="P5" s="184">
        <f t="shared" si="2"/>
        <v>1</v>
      </c>
      <c r="Q5" s="188">
        <f t="shared" si="3"/>
        <v>1</v>
      </c>
      <c r="S5" s="186">
        <f>(VLOOKUP($A5,'Raw Data Region'!$A$2:$R$13,'Raw Data Region'!O$20,FALSE)-'Raw Data Region'!O$18)/('Raw Data Region'!O$17-'Raw Data Region'!O$18)</f>
        <v>0.96277982636456116</v>
      </c>
      <c r="T5" s="186">
        <f>(VLOOKUP($A5,'Raw Data Region'!$A$2:$R$13,'Raw Data Region'!P$20,FALSE)-'Raw Data Region'!P$18)/('Raw Data Region'!P$17-'Raw Data Region'!P$18)</f>
        <v>0.7994048253783721</v>
      </c>
      <c r="U5" s="186">
        <f>(VLOOKUP($A5,'Raw Data Region'!$A$2:$R$13,'Raw Data Region'!Q$20,FALSE)-'Raw Data Region'!Q$18)/('Raw Data Region'!Q$17-'Raw Data Region'!Q$18)</f>
        <v>0.159</v>
      </c>
      <c r="V5" s="186">
        <f>(VLOOKUP($A5,'Raw Data Region'!$A$2:$R$13,'Raw Data Region'!R$20,FALSE)-'Raw Data Region'!R$18)/('Raw Data Region'!R$17-'Raw Data Region'!R$18)</f>
        <v>0.959601625443117</v>
      </c>
      <c r="W5" s="187">
        <f t="shared" si="4"/>
        <v>0.90418750434877548</v>
      </c>
      <c r="X5" s="185">
        <f t="shared" si="5"/>
        <v>1</v>
      </c>
      <c r="Z5" s="189">
        <f>(VLOOKUP($A5,'Raw Data Region'!$A$2:$Y$13,'Raw Data Region'!T$20,FALSE)-'Raw Data Region'!T$18)/('Raw Data Region'!T$17-'Raw Data Region'!T$18)</f>
        <v>1</v>
      </c>
      <c r="AA5" s="189">
        <f>(VLOOKUP($A5,'Raw Data Region'!$A$2:$Y$13,'Raw Data Region'!U$20,FALSE)-'Raw Data Region'!U$18)/('Raw Data Region'!U$17-'Raw Data Region'!U$18)</f>
        <v>1</v>
      </c>
      <c r="AB5" s="189">
        <f>(VLOOKUP($A5,'Raw Data Region'!$A$2:$Y$13,'Raw Data Region'!V$20,FALSE)-'Raw Data Region'!V$18)/('Raw Data Region'!V$17-'Raw Data Region'!V$18)</f>
        <v>1</v>
      </c>
      <c r="AC5" s="189">
        <f>(VLOOKUP($A5,'Raw Data Region'!$A$2:$Y$13,'Raw Data Region'!W$20,FALSE)-'Raw Data Region'!W$18)/('Raw Data Region'!W$17-'Raw Data Region'!W$18)</f>
        <v>1</v>
      </c>
      <c r="AD5" s="189">
        <f>(VLOOKUP($A5,'Raw Data Region'!$A$2:$Y$13,'Raw Data Region'!X$20,FALSE)-'Raw Data Region'!X$18)/('Raw Data Region'!X$17-'Raw Data Region'!X$18)</f>
        <v>1</v>
      </c>
      <c r="AE5" s="189">
        <f>(VLOOKUP($A5,'Raw Data Region'!$A$2:$Y$13,'Raw Data Region'!Y$20,FALSE)-'Raw Data Region'!Y$18)/('Raw Data Region'!Y$17-'Raw Data Region'!Y$18)</f>
        <v>1</v>
      </c>
      <c r="AF5" s="190">
        <f t="shared" si="6"/>
        <v>0.99999999999999989</v>
      </c>
      <c r="AG5" s="191">
        <f t="shared" si="7"/>
        <v>1</v>
      </c>
      <c r="AI5" s="193">
        <f>(VLOOKUP($A5,'Raw Data Region'!$A$2:$AC$13,'Raw Data Region'!AA$20,FALSE)-'Raw Data Region'!AA$18)/('Raw Data Region'!AA$17-'Raw Data Region'!AA$18)</f>
        <v>0.46513845816168892</v>
      </c>
      <c r="AJ5" s="193">
        <f>(VLOOKUP($A5,'Raw Data Region'!$A$2:$AC$13,'Raw Data Region'!AB$20,FALSE)-'Raw Data Region'!AB$18)/('Raw Data Region'!AB$17-'Raw Data Region'!AB$18)</f>
        <v>1</v>
      </c>
      <c r="AK5" s="193">
        <f>(VLOOKUP($A5,'Raw Data Region'!$A$2:$AC$13,'Raw Data Region'!AC$20,FALSE)-'Raw Data Region'!AC$18)/('Raw Data Region'!AC$17-'Raw Data Region'!AC$18)</f>
        <v>1</v>
      </c>
      <c r="AL5" s="194">
        <f t="shared" si="8"/>
        <v>0.82171281938722962</v>
      </c>
      <c r="AM5" s="99">
        <f t="shared" si="9"/>
        <v>1</v>
      </c>
      <c r="AO5" s="195">
        <f>(VLOOKUP($A5,'Raw Data Region'!$A$2:$AF$13,'Raw Data Region'!AE$20,FALSE)-'Raw Data Region'!AE$18)/('Raw Data Region'!AE$17-'Raw Data Region'!AE$18)</f>
        <v>0.68526043652658863</v>
      </c>
      <c r="AP5" s="195">
        <f>(VLOOKUP($A5,'Raw Data Region'!$A$2:$AF$13,'Raw Data Region'!AF$20,FALSE)-'Raw Data Region'!AF$18)/('Raw Data Region'!AF$17-'Raw Data Region'!AF$18)</f>
        <v>1</v>
      </c>
      <c r="AQ5" s="101">
        <f t="shared" si="10"/>
        <v>0.90557813095797657</v>
      </c>
      <c r="AR5" s="100">
        <f t="shared" si="11"/>
        <v>1</v>
      </c>
      <c r="AT5" s="196">
        <f t="shared" si="12"/>
        <v>0.91072510279310936</v>
      </c>
      <c r="AU5" s="197">
        <f t="shared" si="13"/>
        <v>1</v>
      </c>
    </row>
    <row r="6" spans="1:47">
      <c r="A6" s="10" t="s">
        <v>11</v>
      </c>
      <c r="B6" s="181">
        <f>(VLOOKUP($A6,'Raw Data Region'!$A$2:$G$13,'Raw Data Region'!B$20,FALSE)-'Raw Data Region'!B$18)/('Raw Data Region'!B$17-'Raw Data Region'!B$18)</f>
        <v>0.8859999999999999</v>
      </c>
      <c r="C6" s="181">
        <f>(VLOOKUP($A6,'Raw Data Region'!$A$2:$G$13,'Raw Data Region'!C$20,FALSE)-'Raw Data Region'!C$18)/('Raw Data Region'!C$17-'Raw Data Region'!C$18)</f>
        <v>0.37</v>
      </c>
      <c r="D6" s="181">
        <f>(VLOOKUP($A6,'Raw Data Region'!$A$2:$G$13,'Raw Data Region'!D$20,FALSE)-'Raw Data Region'!D$18)/('Raw Data Region'!D$17-'Raw Data Region'!D$18)</f>
        <v>0.50662251655629142</v>
      </c>
      <c r="E6" s="181">
        <f>(VLOOKUP($A6,'Raw Data Region'!$A$2:$G$13,'Raw Data Region'!E$20,FALSE)-'Raw Data Region'!E$18)/('Raw Data Region'!E$17-'Raw Data Region'!E$18)</f>
        <v>0.67555814753258536</v>
      </c>
      <c r="F6" s="181">
        <f>(VLOOKUP($A6,'Raw Data Region'!$A$2:$G$13,'Raw Data Region'!F$20,FALSE)-'Raw Data Region'!F$18)/('Raw Data Region'!F$17-'Raw Data Region'!F$18)</f>
        <v>0.52</v>
      </c>
      <c r="G6" s="181">
        <f>(VLOOKUP($A6,'Raw Data Region'!$A$2:$G$13,'Raw Data Region'!G$20,FALSE)-'Raw Data Region'!G$18)/('Raw Data Region'!G$17-'Raw Data Region'!G$18)</f>
        <v>0.92482463690058625</v>
      </c>
      <c r="H6" s="182">
        <f t="shared" si="0"/>
        <v>0.80002031805936757</v>
      </c>
      <c r="I6" s="96">
        <f t="shared" si="1"/>
        <v>11</v>
      </c>
      <c r="K6" s="183">
        <f>(VLOOKUP($A6,'Raw Data Region'!$A$2:$M$13,'Raw Data Region'!I$20,FALSE)-'Raw Data Region'!I$18)/('Raw Data Region'!I$17-'Raw Data Region'!I$18)</f>
        <v>0.41463414634146345</v>
      </c>
      <c r="L6" s="183">
        <f>(VLOOKUP($A6,'Raw Data Region'!$A$2:$M$13,'Raw Data Region'!J$20,FALSE)-'Raw Data Region'!J$18)/('Raw Data Region'!J$17-'Raw Data Region'!J$18)</f>
        <v>0.23316760947595877</v>
      </c>
      <c r="M6" s="183">
        <f>(VLOOKUP($A6,'Raw Data Region'!$A$2:$M$13,'Raw Data Region'!K$20,FALSE)-'Raw Data Region'!K$18)/('Raw Data Region'!K$17-'Raw Data Region'!K$18)</f>
        <v>0.49864324334990123</v>
      </c>
      <c r="N6" s="183">
        <f>(VLOOKUP($A6,'Raw Data Region'!$A$2:$M$13,'Raw Data Region'!L$20,FALSE)-'Raw Data Region'!L$18)/('Raw Data Region'!L$17-'Raw Data Region'!L$18)</f>
        <v>0.70808195283151587</v>
      </c>
      <c r="O6" s="183">
        <f>(VLOOKUP($A6,'Raw Data Region'!$A$2:$M$13,'Raw Data Region'!M$20,FALSE)-'Raw Data Region'!M$18)/('Raw Data Region'!M$17-'Raw Data Region'!M$18)</f>
        <v>0.71850174537761557</v>
      </c>
      <c r="P6" s="184">
        <f t="shared" si="2"/>
        <v>0.6099581702585809</v>
      </c>
      <c r="Q6" s="188">
        <f t="shared" si="3"/>
        <v>9</v>
      </c>
      <c r="S6" s="186">
        <f>(VLOOKUP($A6,'Raw Data Region'!$A$2:$R$13,'Raw Data Region'!O$20,FALSE)-'Raw Data Region'!O$18)/('Raw Data Region'!O$17-'Raw Data Region'!O$18)</f>
        <v>0.95676936250564304</v>
      </c>
      <c r="T6" s="186">
        <f>(VLOOKUP($A6,'Raw Data Region'!$A$2:$R$13,'Raw Data Region'!P$20,FALSE)-'Raw Data Region'!P$18)/('Raw Data Region'!P$17-'Raw Data Region'!P$18)</f>
        <v>0.62470581854819307</v>
      </c>
      <c r="U6" s="186">
        <f>(VLOOKUP($A6,'Raw Data Region'!$A$2:$R$13,'Raw Data Region'!Q$20,FALSE)-'Raw Data Region'!Q$18)/('Raw Data Region'!Q$17-'Raw Data Region'!Q$18)</f>
        <v>0.04</v>
      </c>
      <c r="V6" s="186">
        <f>(VLOOKUP($A6,'Raw Data Region'!$A$2:$R$13,'Raw Data Region'!R$20,FALSE)-'Raw Data Region'!R$18)/('Raw Data Region'!R$17-'Raw Data Region'!R$18)</f>
        <v>0.846956133831268</v>
      </c>
      <c r="W6" s="187">
        <f t="shared" si="4"/>
        <v>0.80634594134627213</v>
      </c>
      <c r="X6" s="185">
        <f t="shared" si="5"/>
        <v>2</v>
      </c>
      <c r="Z6" s="189">
        <f>(VLOOKUP($A6,'Raw Data Region'!$A$2:$Y$13,'Raw Data Region'!T$20,FALSE)-'Raw Data Region'!T$18)/('Raw Data Region'!T$17-'Raw Data Region'!T$18)</f>
        <v>1.5151515151515152E-2</v>
      </c>
      <c r="AA6" s="189">
        <f>(VLOOKUP($A6,'Raw Data Region'!$A$2:$Y$13,'Raw Data Region'!U$20,FALSE)-'Raw Data Region'!U$18)/('Raw Data Region'!U$17-'Raw Data Region'!U$18)</f>
        <v>1.979285877380603E-2</v>
      </c>
      <c r="AB6" s="189">
        <f>(VLOOKUP($A6,'Raw Data Region'!$A$2:$Y$13,'Raw Data Region'!V$20,FALSE)-'Raw Data Region'!V$18)/('Raw Data Region'!V$17-'Raw Data Region'!V$18)</f>
        <v>0.61501095806653139</v>
      </c>
      <c r="AC6" s="189">
        <f>(VLOOKUP($A6,'Raw Data Region'!$A$2:$Y$13,'Raw Data Region'!W$20,FALSE)-'Raw Data Region'!W$18)/('Raw Data Region'!W$17-'Raw Data Region'!W$18)</f>
        <v>0.70632364889498078</v>
      </c>
      <c r="AD6" s="189">
        <f>(VLOOKUP($A6,'Raw Data Region'!$A$2:$Y$13,'Raw Data Region'!X$20,FALSE)-'Raw Data Region'!X$18)/('Raw Data Region'!X$17-'Raw Data Region'!X$18)</f>
        <v>0.39139985261568089</v>
      </c>
      <c r="AE6" s="189">
        <f>(VLOOKUP($A6,'Raw Data Region'!$A$2:$Y$13,'Raw Data Region'!Y$20,FALSE)-'Raw Data Region'!Y$18)/('Raw Data Region'!Y$17-'Raw Data Region'!Y$18)</f>
        <v>0.15030684615718934</v>
      </c>
      <c r="AF6" s="190">
        <f t="shared" si="6"/>
        <v>0.31633094660995059</v>
      </c>
      <c r="AG6" s="191">
        <f t="shared" si="7"/>
        <v>11</v>
      </c>
      <c r="AI6" s="193">
        <f>(VLOOKUP($A6,'Raw Data Region'!$A$2:$AC$13,'Raw Data Region'!AA$20,FALSE)-'Raw Data Region'!AA$18)/('Raw Data Region'!AA$17-'Raw Data Region'!AA$18)</f>
        <v>0.30935595274536803</v>
      </c>
      <c r="AJ6" s="193">
        <f>(VLOOKUP($A6,'Raw Data Region'!$A$2:$AC$13,'Raw Data Region'!AB$20,FALSE)-'Raw Data Region'!AB$18)/('Raw Data Region'!AB$17-'Raw Data Region'!AB$18)</f>
        <v>1.1498380301328968E-2</v>
      </c>
      <c r="AK6" s="193">
        <f>(VLOOKUP($A6,'Raw Data Region'!$A$2:$AC$13,'Raw Data Region'!AC$20,FALSE)-'Raw Data Region'!AC$18)/('Raw Data Region'!AC$17-'Raw Data Region'!AC$18)</f>
        <v>0.37787438883810881</v>
      </c>
      <c r="AL6" s="194">
        <f t="shared" si="8"/>
        <v>0.23290957396160192</v>
      </c>
      <c r="AM6" s="99">
        <f t="shared" si="9"/>
        <v>10</v>
      </c>
      <c r="AO6" s="195">
        <f>(VLOOKUP($A6,'Raw Data Region'!$A$2:$AF$13,'Raw Data Region'!AE$20,FALSE)-'Raw Data Region'!AE$18)/('Raw Data Region'!AE$17-'Raw Data Region'!AE$18)</f>
        <v>0.981162382770845</v>
      </c>
      <c r="AP6" s="195">
        <f>(VLOOKUP($A6,'Raw Data Region'!$A$2:$AF$13,'Raw Data Region'!AF$20,FALSE)-'Raw Data Region'!AF$18)/('Raw Data Region'!AF$17-'Raw Data Region'!AF$18)</f>
        <v>0.20469016191897077</v>
      </c>
      <c r="AQ6" s="101">
        <f t="shared" si="10"/>
        <v>0.437631828174533</v>
      </c>
      <c r="AR6" s="100">
        <f t="shared" si="11"/>
        <v>5</v>
      </c>
      <c r="AT6" s="196">
        <f t="shared" si="12"/>
        <v>0.57211920482723333</v>
      </c>
      <c r="AU6" s="197">
        <f t="shared" si="13"/>
        <v>10</v>
      </c>
    </row>
    <row r="7" spans="1:47">
      <c r="A7" s="10" t="s">
        <v>12</v>
      </c>
      <c r="B7" s="181">
        <f>(VLOOKUP($A7,'Raw Data Region'!$A$2:$G$13,'Raw Data Region'!B$20,FALSE)-'Raw Data Region'!B$18)/('Raw Data Region'!B$17-'Raw Data Region'!B$18)</f>
        <v>0.91</v>
      </c>
      <c r="C7" s="181">
        <f>(VLOOKUP($A7,'Raw Data Region'!$A$2:$G$13,'Raw Data Region'!C$20,FALSE)-'Raw Data Region'!C$18)/('Raw Data Region'!C$17-'Raw Data Region'!C$18)</f>
        <v>0.45</v>
      </c>
      <c r="D7" s="181">
        <f>(VLOOKUP($A7,'Raw Data Region'!$A$2:$G$13,'Raw Data Region'!D$20,FALSE)-'Raw Data Region'!D$18)/('Raw Data Region'!D$17-'Raw Data Region'!D$18)</f>
        <v>0.85430463576158944</v>
      </c>
      <c r="E7" s="181">
        <f>(VLOOKUP($A7,'Raw Data Region'!$A$2:$G$13,'Raw Data Region'!E$20,FALSE)-'Raw Data Region'!E$18)/('Raw Data Region'!E$17-'Raw Data Region'!E$18)</f>
        <v>0.68983430454535855</v>
      </c>
      <c r="F7" s="181">
        <f>(VLOOKUP($A7,'Raw Data Region'!$A$2:$G$13,'Raw Data Region'!F$20,FALSE)-'Raw Data Region'!F$18)/('Raw Data Region'!F$17-'Raw Data Region'!F$18)</f>
        <v>0.5</v>
      </c>
      <c r="G7" s="181">
        <f>(VLOOKUP($A7,'Raw Data Region'!$A$2:$G$13,'Raw Data Region'!G$20,FALSE)-'Raw Data Region'!G$18)/('Raw Data Region'!G$17-'Raw Data Region'!G$18)</f>
        <v>0.86049697479651488</v>
      </c>
      <c r="H7" s="182">
        <f t="shared" si="0"/>
        <v>0.83827815490620783</v>
      </c>
      <c r="I7" s="96">
        <f t="shared" si="1"/>
        <v>5</v>
      </c>
      <c r="K7" s="183">
        <f>(VLOOKUP($A7,'Raw Data Region'!$A$2:$M$13,'Raw Data Region'!I$20,FALSE)-'Raw Data Region'!I$18)/('Raw Data Region'!I$17-'Raw Data Region'!I$18)</f>
        <v>0.35365853658536583</v>
      </c>
      <c r="L7" s="183">
        <f>(VLOOKUP($A7,'Raw Data Region'!$A$2:$M$13,'Raw Data Region'!J$20,FALSE)-'Raw Data Region'!J$18)/('Raw Data Region'!J$17-'Raw Data Region'!J$18)</f>
        <v>0.34571150124263628</v>
      </c>
      <c r="M7" s="183">
        <f>(VLOOKUP($A7,'Raw Data Region'!$A$2:$M$13,'Raw Data Region'!K$20,FALSE)-'Raw Data Region'!K$18)/('Raw Data Region'!K$17-'Raw Data Region'!K$18)</f>
        <v>0.51390270835216556</v>
      </c>
      <c r="N7" s="183">
        <f>(VLOOKUP($A7,'Raw Data Region'!$A$2:$M$13,'Raw Data Region'!L$20,FALSE)-'Raw Data Region'!L$18)/('Raw Data Region'!L$17-'Raw Data Region'!L$18)</f>
        <v>0.81700738586966992</v>
      </c>
      <c r="O7" s="183">
        <f>(VLOOKUP($A7,'Raw Data Region'!$A$2:$M$13,'Raw Data Region'!M$20,FALSE)-'Raw Data Region'!M$18)/('Raw Data Region'!M$17-'Raw Data Region'!M$18)</f>
        <v>0.7747943775693773</v>
      </c>
      <c r="P7" s="184">
        <f t="shared" si="2"/>
        <v>0.66667984342876396</v>
      </c>
      <c r="Q7" s="188">
        <f t="shared" si="3"/>
        <v>6</v>
      </c>
      <c r="S7" s="186">
        <f>(VLOOKUP($A7,'Raw Data Region'!$A$2:$R$13,'Raw Data Region'!O$20,FALSE)-'Raw Data Region'!O$18)/('Raw Data Region'!O$17-'Raw Data Region'!O$18)</f>
        <v>0.96104570788570165</v>
      </c>
      <c r="T7" s="186">
        <f>(VLOOKUP($A7,'Raw Data Region'!$A$2:$R$13,'Raw Data Region'!P$20,FALSE)-'Raw Data Region'!P$18)/('Raw Data Region'!P$17-'Raw Data Region'!P$18)</f>
        <v>0.65567424048527223</v>
      </c>
      <c r="U7" s="186">
        <f>(VLOOKUP($A7,'Raw Data Region'!$A$2:$R$13,'Raw Data Region'!Q$20,FALSE)-'Raw Data Region'!Q$18)/('Raw Data Region'!Q$17-'Raw Data Region'!Q$18)</f>
        <v>0.17149999999999999</v>
      </c>
      <c r="V7" s="186">
        <f>(VLOOKUP($A7,'Raw Data Region'!$A$2:$R$13,'Raw Data Region'!R$20,FALSE)-'Raw Data Region'!R$18)/('Raw Data Region'!R$17-'Raw Data Region'!R$18)</f>
        <v>0.82136232791147668</v>
      </c>
      <c r="W7" s="187">
        <f t="shared" si="4"/>
        <v>0.80023707876812744</v>
      </c>
      <c r="X7" s="185">
        <f t="shared" si="5"/>
        <v>4</v>
      </c>
      <c r="Z7" s="189">
        <f>(VLOOKUP($A7,'Raw Data Region'!$A$2:$Y$13,'Raw Data Region'!T$20,FALSE)-'Raw Data Region'!T$18)/('Raw Data Region'!T$17-'Raw Data Region'!T$18)</f>
        <v>7.575757575757576E-2</v>
      </c>
      <c r="AA7" s="189">
        <f>(VLOOKUP($A7,'Raw Data Region'!$A$2:$Y$13,'Raw Data Region'!U$20,FALSE)-'Raw Data Region'!U$18)/('Raw Data Region'!U$17-'Raw Data Region'!U$18)</f>
        <v>6.6946321616382712E-2</v>
      </c>
      <c r="AB7" s="189">
        <f>(VLOOKUP($A7,'Raw Data Region'!$A$2:$Y$13,'Raw Data Region'!V$20,FALSE)-'Raw Data Region'!V$18)/('Raw Data Region'!V$17-'Raw Data Region'!V$18)</f>
        <v>0.63160449684987119</v>
      </c>
      <c r="AC7" s="189">
        <f>(VLOOKUP($A7,'Raw Data Region'!$A$2:$Y$13,'Raw Data Region'!W$20,FALSE)-'Raw Data Region'!W$18)/('Raw Data Region'!W$17-'Raw Data Region'!W$18)</f>
        <v>0.86589028097535004</v>
      </c>
      <c r="AD7" s="189">
        <f>(VLOOKUP($A7,'Raw Data Region'!$A$2:$Y$13,'Raw Data Region'!X$20,FALSE)-'Raw Data Region'!X$18)/('Raw Data Region'!X$17-'Raw Data Region'!X$18)</f>
        <v>0.45670341002381215</v>
      </c>
      <c r="AE7" s="189">
        <f>(VLOOKUP($A7,'Raw Data Region'!$A$2:$Y$13,'Raw Data Region'!Y$20,FALSE)-'Raw Data Region'!Y$18)/('Raw Data Region'!Y$17-'Raw Data Region'!Y$18)</f>
        <v>0.15826706258459367</v>
      </c>
      <c r="AF7" s="190">
        <f t="shared" si="6"/>
        <v>0.3758615246345976</v>
      </c>
      <c r="AG7" s="191">
        <f t="shared" si="7"/>
        <v>4</v>
      </c>
      <c r="AI7" s="193">
        <f>(VLOOKUP($A7,'Raw Data Region'!$A$2:$AC$13,'Raw Data Region'!AA$20,FALSE)-'Raw Data Region'!AA$18)/('Raw Data Region'!AA$17-'Raw Data Region'!AA$18)</f>
        <v>0.3845962891580858</v>
      </c>
      <c r="AJ7" s="193">
        <f>(VLOOKUP($A7,'Raw Data Region'!$A$2:$AC$13,'Raw Data Region'!AB$20,FALSE)-'Raw Data Region'!AB$18)/('Raw Data Region'!AB$17-'Raw Data Region'!AB$18)</f>
        <v>2.6746908263117698E-2</v>
      </c>
      <c r="AK7" s="193">
        <f>(VLOOKUP($A7,'Raw Data Region'!$A$2:$AC$13,'Raw Data Region'!AC$20,FALSE)-'Raw Data Region'!AC$18)/('Raw Data Region'!AC$17-'Raw Data Region'!AC$18)</f>
        <v>0.38603379772184759</v>
      </c>
      <c r="AL7" s="194">
        <f t="shared" si="8"/>
        <v>0.26579233171435035</v>
      </c>
      <c r="AM7" s="99">
        <f t="shared" si="9"/>
        <v>9</v>
      </c>
      <c r="AO7" s="195">
        <f>(VLOOKUP($A7,'Raw Data Region'!$A$2:$AF$13,'Raw Data Region'!AE$20,FALSE)-'Raw Data Region'!AE$18)/('Raw Data Region'!AE$17-'Raw Data Region'!AE$18)</f>
        <v>0.79729396812811126</v>
      </c>
      <c r="AP7" s="195">
        <f>(VLOOKUP($A7,'Raw Data Region'!$A$2:$AF$13,'Raw Data Region'!AF$20,FALSE)-'Raw Data Region'!AF$18)/('Raw Data Region'!AF$17-'Raw Data Region'!AF$18)</f>
        <v>0.24292276848121466</v>
      </c>
      <c r="AQ7" s="101">
        <f t="shared" si="10"/>
        <v>0.40923412837528361</v>
      </c>
      <c r="AR7" s="100">
        <f t="shared" si="11"/>
        <v>7</v>
      </c>
      <c r="AT7" s="196">
        <f t="shared" si="12"/>
        <v>0.60652961783815373</v>
      </c>
      <c r="AU7" s="197">
        <f t="shared" si="13"/>
        <v>7</v>
      </c>
    </row>
    <row r="8" spans="1:47">
      <c r="A8" s="10" t="s">
        <v>13</v>
      </c>
      <c r="B8" s="181">
        <f>(VLOOKUP($A8,'Raw Data Region'!$A$2:$G$13,'Raw Data Region'!B$20,FALSE)-'Raw Data Region'!B$18)/('Raw Data Region'!B$17-'Raw Data Region'!B$18)</f>
        <v>0.88</v>
      </c>
      <c r="C8" s="181">
        <f>(VLOOKUP($A8,'Raw Data Region'!$A$2:$G$13,'Raw Data Region'!C$20,FALSE)-'Raw Data Region'!C$18)/('Raw Data Region'!C$17-'Raw Data Region'!C$18)</f>
        <v>0.33</v>
      </c>
      <c r="D8" s="181">
        <f>(VLOOKUP($A8,'Raw Data Region'!$A$2:$G$13,'Raw Data Region'!D$20,FALSE)-'Raw Data Region'!D$18)/('Raw Data Region'!D$17-'Raw Data Region'!D$18)</f>
        <v>0.64238410596026496</v>
      </c>
      <c r="E8" s="181">
        <f>(VLOOKUP($A8,'Raw Data Region'!$A$2:$G$13,'Raw Data Region'!E$20,FALSE)-'Raw Data Region'!E$18)/('Raw Data Region'!E$17-'Raw Data Region'!E$18)</f>
        <v>0.50234907235983461</v>
      </c>
      <c r="F8" s="181">
        <f>(VLOOKUP($A8,'Raw Data Region'!$A$2:$G$13,'Raw Data Region'!F$20,FALSE)-'Raw Data Region'!F$18)/('Raw Data Region'!F$17-'Raw Data Region'!F$18)</f>
        <v>0.47</v>
      </c>
      <c r="G8" s="181">
        <f>(VLOOKUP($A8,'Raw Data Region'!$A$2:$G$13,'Raw Data Region'!G$20,FALSE)-'Raw Data Region'!G$18)/('Raw Data Region'!G$17-'Raw Data Region'!G$18)</f>
        <v>0.98494061933864285</v>
      </c>
      <c r="H8" s="182">
        <f t="shared" si="0"/>
        <v>0.79178042785952452</v>
      </c>
      <c r="I8" s="96">
        <f t="shared" si="1"/>
        <v>12</v>
      </c>
      <c r="K8" s="183">
        <f>(VLOOKUP($A8,'Raw Data Region'!$A$2:$M$13,'Raw Data Region'!I$20,FALSE)-'Raw Data Region'!I$18)/('Raw Data Region'!I$17-'Raw Data Region'!I$18)</f>
        <v>0.31707317073170727</v>
      </c>
      <c r="L8" s="183">
        <f>(VLOOKUP($A8,'Raw Data Region'!$A$2:$M$13,'Raw Data Region'!J$20,FALSE)-'Raw Data Region'!J$18)/('Raw Data Region'!J$17-'Raw Data Region'!J$18)</f>
        <v>0.13252907074434608</v>
      </c>
      <c r="M8" s="183">
        <f>(VLOOKUP($A8,'Raw Data Region'!$A$2:$M$13,'Raw Data Region'!K$20,FALSE)-'Raw Data Region'!K$18)/('Raw Data Region'!K$17-'Raw Data Region'!K$18)</f>
        <v>0.4195851297290889</v>
      </c>
      <c r="N8" s="183">
        <f>(VLOOKUP($A8,'Raw Data Region'!$A$2:$M$13,'Raw Data Region'!L$20,FALSE)-'Raw Data Region'!L$18)/('Raw Data Region'!L$17-'Raw Data Region'!L$18)</f>
        <v>0.52443509854424764</v>
      </c>
      <c r="O8" s="183">
        <f>(VLOOKUP($A8,'Raw Data Region'!$A$2:$M$13,'Raw Data Region'!M$20,FALSE)-'Raw Data Region'!M$18)/('Raw Data Region'!M$17-'Raw Data Region'!M$18)</f>
        <v>0.48082119750000307</v>
      </c>
      <c r="P8" s="184">
        <f t="shared" si="2"/>
        <v>0.44993253980580461</v>
      </c>
      <c r="Q8" s="188">
        <f t="shared" si="3"/>
        <v>12</v>
      </c>
      <c r="S8" s="186">
        <f>(VLOOKUP($A8,'Raw Data Region'!$A$2:$R$13,'Raw Data Region'!O$20,FALSE)-'Raw Data Region'!O$18)/('Raw Data Region'!O$17-'Raw Data Region'!O$18)</f>
        <v>0.90101858991149597</v>
      </c>
      <c r="T8" s="186">
        <f>(VLOOKUP($A8,'Raw Data Region'!$A$2:$R$13,'Raw Data Region'!P$20,FALSE)-'Raw Data Region'!P$18)/('Raw Data Region'!P$17-'Raw Data Region'!P$18)</f>
        <v>0.7404766208836141</v>
      </c>
      <c r="U8" s="186">
        <f>(VLOOKUP($A8,'Raw Data Region'!$A$2:$R$13,'Raw Data Region'!Q$20,FALSE)-'Raw Data Region'!Q$18)/('Raw Data Region'!Q$17-'Raw Data Region'!Q$18)</f>
        <v>0.42799999999999999</v>
      </c>
      <c r="V8" s="186">
        <f>(VLOOKUP($A8,'Raw Data Region'!$A$2:$R$13,'Raw Data Region'!R$20,FALSE)-'Raw Data Region'!R$18)/('Raw Data Region'!R$17-'Raw Data Region'!R$18)</f>
        <v>0.6605536515150956</v>
      </c>
      <c r="W8" s="187">
        <f t="shared" si="4"/>
        <v>0.70501125355547267</v>
      </c>
      <c r="X8" s="185">
        <f t="shared" si="5"/>
        <v>12</v>
      </c>
      <c r="Z8" s="189">
        <f>(VLOOKUP($A8,'Raw Data Region'!$A$2:$Y$13,'Raw Data Region'!T$20,FALSE)-'Raw Data Region'!T$18)/('Raw Data Region'!T$17-'Raw Data Region'!T$18)</f>
        <v>1.5151515151515152E-2</v>
      </c>
      <c r="AA8" s="189">
        <f>(VLOOKUP($A8,'Raw Data Region'!$A$2:$Y$13,'Raw Data Region'!U$20,FALSE)-'Raw Data Region'!U$18)/('Raw Data Region'!U$17-'Raw Data Region'!U$18)</f>
        <v>7.3697844049782522E-3</v>
      </c>
      <c r="AB8" s="189">
        <f>(VLOOKUP($A8,'Raw Data Region'!$A$2:$Y$13,'Raw Data Region'!V$20,FALSE)-'Raw Data Region'!V$18)/('Raw Data Region'!V$17-'Raw Data Region'!V$18)</f>
        <v>0.78429168938143279</v>
      </c>
      <c r="AC8" s="189">
        <f>(VLOOKUP($A8,'Raw Data Region'!$A$2:$Y$13,'Raw Data Region'!W$20,FALSE)-'Raw Data Region'!W$18)/('Raw Data Region'!W$17-'Raw Data Region'!W$18)</f>
        <v>0.72426999272649306</v>
      </c>
      <c r="AD8" s="189">
        <f>(VLOOKUP($A8,'Raw Data Region'!$A$2:$Y$13,'Raw Data Region'!X$20,FALSE)-'Raw Data Region'!X$18)/('Raw Data Region'!X$17-'Raw Data Region'!X$18)</f>
        <v>0.41343633637663163</v>
      </c>
      <c r="AE8" s="189">
        <f>(VLOOKUP($A8,'Raw Data Region'!$A$2:$Y$13,'Raw Data Region'!Y$20,FALSE)-'Raw Data Region'!Y$18)/('Raw Data Region'!Y$17-'Raw Data Region'!Y$18)</f>
        <v>0.107692167389156</v>
      </c>
      <c r="AF8" s="190">
        <f t="shared" si="6"/>
        <v>0.34203524757170112</v>
      </c>
      <c r="AG8" s="191">
        <f t="shared" si="7"/>
        <v>9</v>
      </c>
      <c r="AI8" s="193">
        <f>(VLOOKUP($A8,'Raw Data Region'!$A$2:$AC$13,'Raw Data Region'!AA$20,FALSE)-'Raw Data Region'!AA$18)/('Raw Data Region'!AA$17-'Raw Data Region'!AA$18)</f>
        <v>0.40329134958338436</v>
      </c>
      <c r="AJ8" s="193">
        <f>(VLOOKUP($A8,'Raw Data Region'!$A$2:$AC$13,'Raw Data Region'!AB$20,FALSE)-'Raw Data Region'!AB$18)/('Raw Data Region'!AB$17-'Raw Data Region'!AB$18)</f>
        <v>7.0520383668506584E-3</v>
      </c>
      <c r="AK8" s="193">
        <f>(VLOOKUP($A8,'Raw Data Region'!$A$2:$AC$13,'Raw Data Region'!AC$20,FALSE)-'Raw Data Region'!AC$18)/('Raw Data Region'!AC$17-'Raw Data Region'!AC$18)</f>
        <v>0.39767218276357874</v>
      </c>
      <c r="AL8" s="194">
        <f t="shared" si="8"/>
        <v>0.26933852357127125</v>
      </c>
      <c r="AM8" s="99">
        <f t="shared" si="9"/>
        <v>7</v>
      </c>
      <c r="AO8" s="195">
        <f>(VLOOKUP($A8,'Raw Data Region'!$A$2:$AF$13,'Raw Data Region'!AE$20,FALSE)-'Raw Data Region'!AE$18)/('Raw Data Region'!AE$17-'Raw Data Region'!AE$18)</f>
        <v>0.56611388304695298</v>
      </c>
      <c r="AP8" s="195">
        <f>(VLOOKUP($A8,'Raw Data Region'!$A$2:$AF$13,'Raw Data Region'!AF$20,FALSE)-'Raw Data Region'!AF$18)/('Raw Data Region'!AF$17-'Raw Data Region'!AF$18)</f>
        <v>0.14753381897687581</v>
      </c>
      <c r="AQ8" s="101">
        <f t="shared" si="10"/>
        <v>0.27310783819789897</v>
      </c>
      <c r="AR8" s="100">
        <f t="shared" si="11"/>
        <v>12</v>
      </c>
      <c r="AT8" s="196">
        <f t="shared" si="12"/>
        <v>0.54580438727812675</v>
      </c>
      <c r="AU8" s="197">
        <f t="shared" si="13"/>
        <v>11</v>
      </c>
    </row>
    <row r="9" spans="1:47">
      <c r="A9" s="10" t="s">
        <v>14</v>
      </c>
      <c r="B9" s="181">
        <f>(VLOOKUP($A9,'Raw Data Region'!$A$2:$G$13,'Raw Data Region'!B$20,FALSE)-'Raw Data Region'!B$18)/('Raw Data Region'!B$17-'Raw Data Region'!B$18)</f>
        <v>0.91299999999999992</v>
      </c>
      <c r="C9" s="181">
        <f>(VLOOKUP($A9,'Raw Data Region'!$A$2:$G$13,'Raw Data Region'!C$20,FALSE)-'Raw Data Region'!C$18)/('Raw Data Region'!C$17-'Raw Data Region'!C$18)</f>
        <v>0.5</v>
      </c>
      <c r="D9" s="181">
        <f>(VLOOKUP($A9,'Raw Data Region'!$A$2:$G$13,'Raw Data Region'!D$20,FALSE)-'Raw Data Region'!D$18)/('Raw Data Region'!D$17-'Raw Data Region'!D$18)</f>
        <v>0.46026490066225173</v>
      </c>
      <c r="E9" s="181">
        <f>(VLOOKUP($A9,'Raw Data Region'!$A$2:$G$13,'Raw Data Region'!E$20,FALSE)-'Raw Data Region'!E$18)/('Raw Data Region'!E$17-'Raw Data Region'!E$18)</f>
        <v>0.866522668313089</v>
      </c>
      <c r="F9" s="181">
        <f>(VLOOKUP($A9,'Raw Data Region'!$A$2:$G$13,'Raw Data Region'!F$20,FALSE)-'Raw Data Region'!F$18)/('Raw Data Region'!F$17-'Raw Data Region'!F$18)</f>
        <v>0.53</v>
      </c>
      <c r="G9" s="181">
        <f>(VLOOKUP($A9,'Raw Data Region'!$A$2:$G$13,'Raw Data Region'!G$20,FALSE)-'Raw Data Region'!G$18)/('Raw Data Region'!G$17-'Raw Data Region'!G$18)</f>
        <v>0.93085248826252109</v>
      </c>
      <c r="H9" s="182">
        <f t="shared" si="0"/>
        <v>0.8363584034342717</v>
      </c>
      <c r="I9" s="96">
        <f t="shared" si="1"/>
        <v>6</v>
      </c>
      <c r="K9" s="183">
        <f>(VLOOKUP($A9,'Raw Data Region'!$A$2:$M$13,'Raw Data Region'!I$20,FALSE)-'Raw Data Region'!I$18)/('Raw Data Region'!I$17-'Raw Data Region'!I$18)</f>
        <v>0.47560975609756095</v>
      </c>
      <c r="L9" s="183">
        <f>(VLOOKUP($A9,'Raw Data Region'!$A$2:$M$13,'Raw Data Region'!J$20,FALSE)-'Raw Data Region'!J$18)/('Raw Data Region'!J$17-'Raw Data Region'!J$18)</f>
        <v>0.27468775055851519</v>
      </c>
      <c r="M9" s="183">
        <f>(VLOOKUP($A9,'Raw Data Region'!$A$2:$M$13,'Raw Data Region'!K$20,FALSE)-'Raw Data Region'!K$18)/('Raw Data Region'!K$17-'Raw Data Region'!K$18)</f>
        <v>0.51035987416077111</v>
      </c>
      <c r="N9" s="183">
        <f>(VLOOKUP($A9,'Raw Data Region'!$A$2:$M$13,'Raw Data Region'!L$20,FALSE)-'Raw Data Region'!L$18)/('Raw Data Region'!L$17-'Raw Data Region'!L$18)</f>
        <v>0.90538147199778607</v>
      </c>
      <c r="O9" s="183">
        <f>(VLOOKUP($A9,'Raw Data Region'!$A$2:$M$13,'Raw Data Region'!M$20,FALSE)-'Raw Data Region'!M$18)/('Raw Data Region'!M$17-'Raw Data Region'!M$18)</f>
        <v>0.83642756989639055</v>
      </c>
      <c r="P9" s="184">
        <f t="shared" si="2"/>
        <v>0.71316555014928817</v>
      </c>
      <c r="Q9" s="188">
        <f t="shared" si="3"/>
        <v>3</v>
      </c>
      <c r="S9" s="186">
        <f>(VLOOKUP($A9,'Raw Data Region'!$A$2:$R$13,'Raw Data Region'!O$20,FALSE)-'Raw Data Region'!O$18)/('Raw Data Region'!O$17-'Raw Data Region'!O$18)</f>
        <v>0.92952728781845673</v>
      </c>
      <c r="T9" s="186">
        <f>(VLOOKUP($A9,'Raw Data Region'!$A$2:$R$13,'Raw Data Region'!P$20,FALSE)-'Raw Data Region'!P$18)/('Raw Data Region'!P$17-'Raw Data Region'!P$18)</f>
        <v>0.57353116074614219</v>
      </c>
      <c r="U9" s="186">
        <f>(VLOOKUP($A9,'Raw Data Region'!$A$2:$R$13,'Raw Data Region'!Q$20,FALSE)-'Raw Data Region'!Q$18)/('Raw Data Region'!Q$17-'Raw Data Region'!Q$18)</f>
        <v>0.10099999999999999</v>
      </c>
      <c r="V9" s="186">
        <f>(VLOOKUP($A9,'Raw Data Region'!$A$2:$R$13,'Raw Data Region'!R$20,FALSE)-'Raw Data Region'!R$18)/('Raw Data Region'!R$17-'Raw Data Region'!R$18)</f>
        <v>0.82521824504660624</v>
      </c>
      <c r="W9" s="187">
        <f t="shared" si="4"/>
        <v>0.7847004329185997</v>
      </c>
      <c r="X9" s="185">
        <f t="shared" si="5"/>
        <v>6</v>
      </c>
      <c r="Z9" s="189">
        <f>(VLOOKUP($A9,'Raw Data Region'!$A$2:$Y$13,'Raw Data Region'!T$20,FALSE)-'Raw Data Region'!T$18)/('Raw Data Region'!T$17-'Raw Data Region'!T$18)</f>
        <v>4.5454545454545449E-2</v>
      </c>
      <c r="AA9" s="189">
        <f>(VLOOKUP($A9,'Raw Data Region'!$A$2:$Y$13,'Raw Data Region'!U$20,FALSE)-'Raw Data Region'!U$18)/('Raw Data Region'!U$17-'Raw Data Region'!U$18)</f>
        <v>4.4299388218134672E-2</v>
      </c>
      <c r="AB9" s="189">
        <f>(VLOOKUP($A9,'Raw Data Region'!$A$2:$Y$13,'Raw Data Region'!V$20,FALSE)-'Raw Data Region'!V$18)/('Raw Data Region'!V$17-'Raw Data Region'!V$18)</f>
        <v>0.63244440990631456</v>
      </c>
      <c r="AC9" s="189">
        <f>(VLOOKUP($A9,'Raw Data Region'!$A$2:$Y$13,'Raw Data Region'!W$20,FALSE)-'Raw Data Region'!W$18)/('Raw Data Region'!W$17-'Raw Data Region'!W$18)</f>
        <v>0.61567097177674646</v>
      </c>
      <c r="AD9" s="189">
        <f>(VLOOKUP($A9,'Raw Data Region'!$A$2:$Y$13,'Raw Data Region'!X$20,FALSE)-'Raw Data Region'!X$18)/('Raw Data Region'!X$17-'Raw Data Region'!X$18)</f>
        <v>0.46032279278418142</v>
      </c>
      <c r="AE9" s="189">
        <f>(VLOOKUP($A9,'Raw Data Region'!$A$2:$Y$13,'Raw Data Region'!Y$20,FALSE)-'Raw Data Region'!Y$18)/('Raw Data Region'!Y$17-'Raw Data Region'!Y$18)</f>
        <v>0.43818957758686367</v>
      </c>
      <c r="AF9" s="190">
        <f t="shared" si="6"/>
        <v>0.37273028095446437</v>
      </c>
      <c r="AG9" s="191">
        <f t="shared" si="7"/>
        <v>5</v>
      </c>
      <c r="AI9" s="193">
        <f>(VLOOKUP($A9,'Raw Data Region'!$A$2:$AC$13,'Raw Data Region'!AA$20,FALSE)-'Raw Data Region'!AA$18)/('Raw Data Region'!AA$17-'Raw Data Region'!AA$18)</f>
        <v>0.45354976607894054</v>
      </c>
      <c r="AJ9" s="193">
        <f>(VLOOKUP($A9,'Raw Data Region'!$A$2:$AC$13,'Raw Data Region'!AB$20,FALSE)-'Raw Data Region'!AB$18)/('Raw Data Region'!AB$17-'Raw Data Region'!AB$18)</f>
        <v>3.2435864583791024E-2</v>
      </c>
      <c r="AK9" s="193">
        <f>(VLOOKUP($A9,'Raw Data Region'!$A$2:$AC$13,'Raw Data Region'!AC$20,FALSE)-'Raw Data Region'!AC$18)/('Raw Data Region'!AC$17-'Raw Data Region'!AC$18)</f>
        <v>0.31611285487459012</v>
      </c>
      <c r="AL9" s="194">
        <f t="shared" si="8"/>
        <v>0.26736616184577389</v>
      </c>
      <c r="AM9" s="99">
        <f t="shared" si="9"/>
        <v>8</v>
      </c>
      <c r="AO9" s="195">
        <f>(VLOOKUP($A9,'Raw Data Region'!$A$2:$AF$13,'Raw Data Region'!AE$20,FALSE)-'Raw Data Region'!AE$18)/('Raw Data Region'!AE$17-'Raw Data Region'!AE$18)</f>
        <v>0.95283821258698931</v>
      </c>
      <c r="AP9" s="195">
        <f>(VLOOKUP($A9,'Raw Data Region'!$A$2:$AF$13,'Raw Data Region'!AF$20,FALSE)-'Raw Data Region'!AF$18)/('Raw Data Region'!AF$17-'Raw Data Region'!AF$18)</f>
        <v>0.31777738007705525</v>
      </c>
      <c r="AQ9" s="101">
        <f t="shared" si="10"/>
        <v>0.5082956298300354</v>
      </c>
      <c r="AR9" s="100">
        <f t="shared" si="11"/>
        <v>2</v>
      </c>
      <c r="AT9" s="196">
        <f t="shared" si="12"/>
        <v>0.60718345118897799</v>
      </c>
      <c r="AU9" s="197">
        <f t="shared" si="13"/>
        <v>6</v>
      </c>
    </row>
    <row r="10" spans="1:47">
      <c r="A10" s="10" t="s">
        <v>15</v>
      </c>
      <c r="B10" s="181">
        <f>(VLOOKUP($A10,'Raw Data Region'!$A$2:$G$13,'Raw Data Region'!B$20,FALSE)-'Raw Data Region'!B$18)/('Raw Data Region'!B$17-'Raw Data Region'!B$18)</f>
        <v>0.94200000000000006</v>
      </c>
      <c r="C10" s="181">
        <f>(VLOOKUP($A10,'Raw Data Region'!$A$2:$G$13,'Raw Data Region'!C$20,FALSE)-'Raw Data Region'!C$18)/('Raw Data Region'!C$17-'Raw Data Region'!C$18)</f>
        <v>0.5</v>
      </c>
      <c r="D10" s="181">
        <f>(VLOOKUP($A10,'Raw Data Region'!$A$2:$G$13,'Raw Data Region'!D$20,FALSE)-'Raw Data Region'!D$18)/('Raw Data Region'!D$17-'Raw Data Region'!D$18)</f>
        <v>0.70860927152317876</v>
      </c>
      <c r="E10" s="181">
        <f>(VLOOKUP($A10,'Raw Data Region'!$A$2:$G$13,'Raw Data Region'!E$20,FALSE)-'Raw Data Region'!E$18)/('Raw Data Region'!E$17-'Raw Data Region'!E$18)</f>
        <v>0.6988437670124692</v>
      </c>
      <c r="F10" s="181">
        <f>(VLOOKUP($A10,'Raw Data Region'!$A$2:$G$13,'Raw Data Region'!F$20,FALSE)-'Raw Data Region'!F$18)/('Raw Data Region'!F$17-'Raw Data Region'!F$18)</f>
        <v>0.53</v>
      </c>
      <c r="G10" s="181">
        <f>(VLOOKUP($A10,'Raw Data Region'!$A$2:$G$13,'Raw Data Region'!G$20,FALSE)-'Raw Data Region'!G$18)/('Raw Data Region'!G$17-'Raw Data Region'!G$18)</f>
        <v>0.80209710542428236</v>
      </c>
      <c r="H10" s="182">
        <f t="shared" si="0"/>
        <v>0.85377300863759586</v>
      </c>
      <c r="I10" s="96">
        <f t="shared" si="1"/>
        <v>4</v>
      </c>
      <c r="K10" s="183">
        <f>(VLOOKUP($A10,'Raw Data Region'!$A$2:$M$13,'Raw Data Region'!I$20,FALSE)-'Raw Data Region'!I$18)/('Raw Data Region'!I$17-'Raw Data Region'!I$18)</f>
        <v>0.6707317073170731</v>
      </c>
      <c r="L10" s="183">
        <f>(VLOOKUP($A10,'Raw Data Region'!$A$2:$M$13,'Raw Data Region'!J$20,FALSE)-'Raw Data Region'!J$18)/('Raw Data Region'!J$17-'Raw Data Region'!J$18)</f>
        <v>0.64375090391296941</v>
      </c>
      <c r="M10" s="183">
        <f>(VLOOKUP($A10,'Raw Data Region'!$A$2:$M$13,'Raw Data Region'!K$20,FALSE)-'Raw Data Region'!K$18)/('Raw Data Region'!K$17-'Raw Data Region'!K$18)</f>
        <v>0.86851765838804285</v>
      </c>
      <c r="N10" s="183">
        <f>(VLOOKUP($A10,'Raw Data Region'!$A$2:$M$13,'Raw Data Region'!L$20,FALSE)-'Raw Data Region'!L$18)/('Raw Data Region'!L$17-'Raw Data Region'!L$18)</f>
        <v>0.89378295093096738</v>
      </c>
      <c r="O10" s="183">
        <f>(VLOOKUP($A10,'Raw Data Region'!$A$2:$M$13,'Raw Data Region'!M$20,FALSE)-'Raw Data Region'!M$18)/('Raw Data Region'!M$17-'Raw Data Region'!M$18)</f>
        <v>0.81691541255468481</v>
      </c>
      <c r="P10" s="184">
        <f t="shared" si="2"/>
        <v>0.8394889371236105</v>
      </c>
      <c r="Q10" s="188">
        <f t="shared" si="3"/>
        <v>2</v>
      </c>
      <c r="S10" s="186">
        <f>(VLOOKUP($A10,'Raw Data Region'!$A$2:$R$13,'Raw Data Region'!O$20,FALSE)-'Raw Data Region'!O$18)/('Raw Data Region'!O$17-'Raw Data Region'!O$18)</f>
        <v>0.95695734282140432</v>
      </c>
      <c r="T10" s="186">
        <f>(VLOOKUP($A10,'Raw Data Region'!$A$2:$R$13,'Raw Data Region'!P$20,FALSE)-'Raw Data Region'!P$18)/('Raw Data Region'!P$17-'Raw Data Region'!P$18)</f>
        <v>0.60660617776279613</v>
      </c>
      <c r="U10" s="186">
        <f>(VLOOKUP($A10,'Raw Data Region'!$A$2:$R$13,'Raw Data Region'!Q$20,FALSE)-'Raw Data Region'!Q$18)/('Raw Data Region'!Q$17-'Raw Data Region'!Q$18)</f>
        <v>0.154</v>
      </c>
      <c r="V10" s="186">
        <f>(VLOOKUP($A10,'Raw Data Region'!$A$2:$R$13,'Raw Data Region'!R$20,FALSE)-'Raw Data Region'!R$18)/('Raw Data Region'!R$17-'Raw Data Region'!R$18)</f>
        <v>0.80226158505472256</v>
      </c>
      <c r="W10" s="187">
        <f t="shared" si="4"/>
        <v>0.78122211662613017</v>
      </c>
      <c r="X10" s="185">
        <f t="shared" si="5"/>
        <v>7</v>
      </c>
      <c r="Z10" s="189">
        <f>(VLOOKUP($A10,'Raw Data Region'!$A$2:$Y$13,'Raw Data Region'!T$20,FALSE)-'Raw Data Region'!T$18)/('Raw Data Region'!T$17-'Raw Data Region'!T$18)</f>
        <v>0.13636363636363635</v>
      </c>
      <c r="AA10" s="189">
        <f>(VLOOKUP($A10,'Raw Data Region'!$A$2:$Y$13,'Raw Data Region'!U$20,FALSE)-'Raw Data Region'!U$18)/('Raw Data Region'!U$17-'Raw Data Region'!U$18)</f>
        <v>0.17861335144828852</v>
      </c>
      <c r="AB10" s="189">
        <f>(VLOOKUP($A10,'Raw Data Region'!$A$2:$Y$13,'Raw Data Region'!V$20,FALSE)-'Raw Data Region'!V$18)/('Raw Data Region'!V$17-'Raw Data Region'!V$18)</f>
        <v>0.58368971040223272</v>
      </c>
      <c r="AC10" s="189">
        <f>(VLOOKUP($A10,'Raw Data Region'!$A$2:$Y$13,'Raw Data Region'!W$20,FALSE)-'Raw Data Region'!W$18)/('Raw Data Region'!W$17-'Raw Data Region'!W$18)</f>
        <v>0.81567481017037569</v>
      </c>
      <c r="AD10" s="189">
        <f>(VLOOKUP($A10,'Raw Data Region'!$A$2:$Y$13,'Raw Data Region'!X$20,FALSE)-'Raw Data Region'!X$18)/('Raw Data Region'!X$17-'Raw Data Region'!X$18)</f>
        <v>0.57055169649297899</v>
      </c>
      <c r="AE10" s="189">
        <f>(VLOOKUP($A10,'Raw Data Region'!$A$2:$Y$13,'Raw Data Region'!Y$20,FALSE)-'Raw Data Region'!Y$18)/('Raw Data Region'!Y$17-'Raw Data Region'!Y$18)</f>
        <v>0.50338917780219894</v>
      </c>
      <c r="AF10" s="190">
        <f t="shared" si="6"/>
        <v>0.46471373044661851</v>
      </c>
      <c r="AG10" s="191">
        <f t="shared" si="7"/>
        <v>2</v>
      </c>
      <c r="AI10" s="193">
        <f>(VLOOKUP($A10,'Raw Data Region'!$A$2:$AC$13,'Raw Data Region'!AA$20,FALSE)-'Raw Data Region'!AA$18)/('Raw Data Region'!AA$17-'Raw Data Region'!AA$18)</f>
        <v>0.7043324761963049</v>
      </c>
      <c r="AJ10" s="193">
        <f>(VLOOKUP($A10,'Raw Data Region'!$A$2:$AC$13,'Raw Data Region'!AB$20,FALSE)-'Raw Data Region'!AB$18)/('Raw Data Region'!AB$17-'Raw Data Region'!AB$18)</f>
        <v>2.4827186336090098E-2</v>
      </c>
      <c r="AK10" s="193">
        <f>(VLOOKUP($A10,'Raw Data Region'!$A$2:$AC$13,'Raw Data Region'!AC$20,FALSE)-'Raw Data Region'!AC$18)/('Raw Data Region'!AC$17-'Raw Data Region'!AC$18)</f>
        <v>0.73047375473015208</v>
      </c>
      <c r="AL10" s="194">
        <f t="shared" si="8"/>
        <v>0.48654447242084903</v>
      </c>
      <c r="AM10" s="99">
        <f t="shared" si="9"/>
        <v>3</v>
      </c>
      <c r="AO10" s="195">
        <f>(VLOOKUP($A10,'Raw Data Region'!$A$2:$AF$13,'Raw Data Region'!AE$20,FALSE)-'Raw Data Region'!AE$18)/('Raw Data Region'!AE$17-'Raw Data Region'!AE$18)</f>
        <v>0.77916307113520156</v>
      </c>
      <c r="AP10" s="195">
        <f>(VLOOKUP($A10,'Raw Data Region'!$A$2:$AF$13,'Raw Data Region'!AF$20,FALSE)-'Raw Data Region'!AF$18)/('Raw Data Region'!AF$17-'Raw Data Region'!AF$18)</f>
        <v>0.37458597095095908</v>
      </c>
      <c r="AQ10" s="101">
        <f t="shared" si="10"/>
        <v>0.49595910100623181</v>
      </c>
      <c r="AR10" s="100">
        <f t="shared" si="11"/>
        <v>3</v>
      </c>
      <c r="AT10" s="196">
        <f t="shared" si="12"/>
        <v>0.68657686020235942</v>
      </c>
      <c r="AU10" s="197">
        <f t="shared" si="13"/>
        <v>2</v>
      </c>
    </row>
    <row r="11" spans="1:47">
      <c r="A11" s="10" t="s">
        <v>16</v>
      </c>
      <c r="B11" s="181">
        <f>(VLOOKUP($A11,'Raw Data Region'!$A$2:$G$13,'Raw Data Region'!B$20,FALSE)-'Raw Data Region'!B$18)/('Raw Data Region'!B$17-'Raw Data Region'!B$18)</f>
        <v>0.93299999999999994</v>
      </c>
      <c r="C11" s="181">
        <f>(VLOOKUP($A11,'Raw Data Region'!$A$2:$G$13,'Raw Data Region'!C$20,FALSE)-'Raw Data Region'!C$18)/('Raw Data Region'!C$17-'Raw Data Region'!C$18)</f>
        <v>0.5</v>
      </c>
      <c r="D11" s="181">
        <f>(VLOOKUP($A11,'Raw Data Region'!$A$2:$G$13,'Raw Data Region'!D$20,FALSE)-'Raw Data Region'!D$18)/('Raw Data Region'!D$17-'Raw Data Region'!D$18)</f>
        <v>0.8741721854304636</v>
      </c>
      <c r="E11" s="181">
        <f>(VLOOKUP($A11,'Raw Data Region'!$A$2:$G$13,'Raw Data Region'!E$20,FALSE)-'Raw Data Region'!E$18)/('Raw Data Region'!E$17-'Raw Data Region'!E$18)</f>
        <v>0.70558831286658863</v>
      </c>
      <c r="F11" s="181">
        <f>(VLOOKUP($A11,'Raw Data Region'!$A$2:$G$13,'Raw Data Region'!F$20,FALSE)-'Raw Data Region'!F$18)/('Raw Data Region'!F$17-'Raw Data Region'!F$18)</f>
        <v>0.56999999999999995</v>
      </c>
      <c r="G11" s="181">
        <f>(VLOOKUP($A11,'Raw Data Region'!$A$2:$G$13,'Raw Data Region'!G$20,FALSE)-'Raw Data Region'!G$18)/('Raw Data Region'!G$17-'Raw Data Region'!G$18)</f>
        <v>0.76598645465607129</v>
      </c>
      <c r="H11" s="182">
        <f t="shared" si="0"/>
        <v>0.85804481717718739</v>
      </c>
      <c r="I11" s="96">
        <f t="shared" si="1"/>
        <v>2</v>
      </c>
      <c r="K11" s="183">
        <f>(VLOOKUP($A11,'Raw Data Region'!$A$2:$M$13,'Raw Data Region'!I$20,FALSE)-'Raw Data Region'!I$18)/('Raw Data Region'!I$17-'Raw Data Region'!I$18)</f>
        <v>0.52439024390243894</v>
      </c>
      <c r="L11" s="183">
        <f>(VLOOKUP($A11,'Raw Data Region'!$A$2:$M$13,'Raw Data Region'!J$20,FALSE)-'Raw Data Region'!J$18)/('Raw Data Region'!J$17-'Raw Data Region'!J$18)</f>
        <v>0.43209782373334515</v>
      </c>
      <c r="M11" s="183">
        <f>(VLOOKUP($A11,'Raw Data Region'!$A$2:$M$13,'Raw Data Region'!K$20,FALSE)-'Raw Data Region'!K$18)/('Raw Data Region'!K$17-'Raw Data Region'!K$18)</f>
        <v>0.57612473336463832</v>
      </c>
      <c r="N11" s="183">
        <f>(VLOOKUP($A11,'Raw Data Region'!$A$2:$M$13,'Raw Data Region'!L$20,FALSE)-'Raw Data Region'!L$18)/('Raw Data Region'!L$17-'Raw Data Region'!L$18)</f>
        <v>0.8257284649209613</v>
      </c>
      <c r="O11" s="183">
        <f>(VLOOKUP($A11,'Raw Data Region'!$A$2:$M$13,'Raw Data Region'!M$20,FALSE)-'Raw Data Region'!M$18)/('Raw Data Region'!M$17-'Raw Data Region'!M$18)</f>
        <v>0.80385093749798098</v>
      </c>
      <c r="P11" s="184">
        <f t="shared" si="2"/>
        <v>0.70953564411686343</v>
      </c>
      <c r="Q11" s="188">
        <f t="shared" si="3"/>
        <v>5</v>
      </c>
      <c r="S11" s="186">
        <f>(VLOOKUP($A11,'Raw Data Region'!$A$2:$R$13,'Raw Data Region'!O$20,FALSE)-'Raw Data Region'!O$18)/('Raw Data Region'!O$17-'Raw Data Region'!O$18)</f>
        <v>0.92205554231037634</v>
      </c>
      <c r="T11" s="186">
        <f>(VLOOKUP($A11,'Raw Data Region'!$A$2:$R$13,'Raw Data Region'!P$20,FALSE)-'Raw Data Region'!P$18)/('Raw Data Region'!P$17-'Raw Data Region'!P$18)</f>
        <v>0.52722186271021487</v>
      </c>
      <c r="U11" s="186">
        <f>(VLOOKUP($A11,'Raw Data Region'!$A$2:$R$13,'Raw Data Region'!Q$20,FALSE)-'Raw Data Region'!Q$18)/('Raw Data Region'!Q$17-'Raw Data Region'!Q$18)</f>
        <v>0.14849999999999999</v>
      </c>
      <c r="V11" s="186">
        <f>(VLOOKUP($A11,'Raw Data Region'!$A$2:$R$13,'Raw Data Region'!R$20,FALSE)-'Raw Data Region'!R$18)/('Raw Data Region'!R$17-'Raw Data Region'!R$18)</f>
        <v>0.75661270604808706</v>
      </c>
      <c r="W11" s="187">
        <f t="shared" si="4"/>
        <v>0.73635655366435337</v>
      </c>
      <c r="X11" s="185">
        <f t="shared" si="5"/>
        <v>10</v>
      </c>
      <c r="Z11" s="189">
        <f>(VLOOKUP($A11,'Raw Data Region'!$A$2:$Y$13,'Raw Data Region'!T$20,FALSE)-'Raw Data Region'!T$18)/('Raw Data Region'!T$17-'Raw Data Region'!T$18)</f>
        <v>7.575757575757576E-2</v>
      </c>
      <c r="AA11" s="189">
        <f>(VLOOKUP($A11,'Raw Data Region'!$A$2:$Y$13,'Raw Data Region'!U$20,FALSE)-'Raw Data Region'!U$18)/('Raw Data Region'!U$17-'Raw Data Region'!U$18)</f>
        <v>4.6691642069042943E-2</v>
      </c>
      <c r="AB11" s="189">
        <f>(VLOOKUP($A11,'Raw Data Region'!$A$2:$Y$13,'Raw Data Region'!V$20,FALSE)-'Raw Data Region'!V$18)/('Raw Data Region'!V$17-'Raw Data Region'!V$18)</f>
        <v>0.85303627694563566</v>
      </c>
      <c r="AC11" s="189">
        <f>(VLOOKUP($A11,'Raw Data Region'!$A$2:$Y$13,'Raw Data Region'!W$20,FALSE)-'Raw Data Region'!W$18)/('Raw Data Region'!W$17-'Raw Data Region'!W$18)</f>
        <v>0.8372600388950584</v>
      </c>
      <c r="AD11" s="189">
        <f>(VLOOKUP($A11,'Raw Data Region'!$A$2:$Y$13,'Raw Data Region'!X$20,FALSE)-'Raw Data Region'!X$18)/('Raw Data Region'!X$17-'Raw Data Region'!X$18)</f>
        <v>0.48292884628114252</v>
      </c>
      <c r="AE11" s="189">
        <f>(VLOOKUP($A11,'Raw Data Region'!$A$2:$Y$13,'Raw Data Region'!Y$20,FALSE)-'Raw Data Region'!Y$18)/('Raw Data Region'!Y$17-'Raw Data Region'!Y$18)</f>
        <v>0.22393070345069974</v>
      </c>
      <c r="AF11" s="190">
        <f t="shared" si="6"/>
        <v>0.41993418056652576</v>
      </c>
      <c r="AG11" s="191">
        <f t="shared" si="7"/>
        <v>3</v>
      </c>
      <c r="AI11" s="193">
        <f>(VLOOKUP($A11,'Raw Data Region'!$A$2:$AC$13,'Raw Data Region'!AA$20,FALSE)-'Raw Data Region'!AA$18)/('Raw Data Region'!AA$17-'Raw Data Region'!AA$18)</f>
        <v>0.42629373113062002</v>
      </c>
      <c r="AJ11" s="193">
        <f>(VLOOKUP($A11,'Raw Data Region'!$A$2:$AC$13,'Raw Data Region'!AB$20,FALSE)-'Raw Data Region'!AB$18)/('Raw Data Region'!AB$17-'Raw Data Region'!AB$18)</f>
        <v>3.5210921616728889E-2</v>
      </c>
      <c r="AK11" s="193">
        <f>(VLOOKUP($A11,'Raw Data Region'!$A$2:$AC$13,'Raw Data Region'!AC$20,FALSE)-'Raw Data Region'!AC$18)/('Raw Data Region'!AC$17-'Raw Data Region'!AC$18)</f>
        <v>0.34800808546187667</v>
      </c>
      <c r="AL11" s="194">
        <f t="shared" si="8"/>
        <v>0.26983757940307518</v>
      </c>
      <c r="AM11" s="99">
        <f t="shared" si="9"/>
        <v>6</v>
      </c>
      <c r="AO11" s="195">
        <f>(VLOOKUP($A11,'Raw Data Region'!$A$2:$AF$13,'Raw Data Region'!AE$20,FALSE)-'Raw Data Region'!AE$18)/('Raw Data Region'!AE$17-'Raw Data Region'!AE$18)</f>
        <v>0.69629187447997754</v>
      </c>
      <c r="AP11" s="195">
        <f>(VLOOKUP($A11,'Raw Data Region'!$A$2:$AF$13,'Raw Data Region'!AF$20,FALSE)-'Raw Data Region'!AF$18)/('Raw Data Region'!AF$17-'Raw Data Region'!AF$18)</f>
        <v>0.18153494637568923</v>
      </c>
      <c r="AQ11" s="101">
        <f t="shared" si="10"/>
        <v>0.33596202480697568</v>
      </c>
      <c r="AR11" s="100">
        <f t="shared" si="11"/>
        <v>10</v>
      </c>
      <c r="AT11" s="196">
        <f t="shared" si="12"/>
        <v>0.61359267229163339</v>
      </c>
      <c r="AU11" s="197">
        <f t="shared" si="13"/>
        <v>4</v>
      </c>
    </row>
    <row r="12" spans="1:47">
      <c r="A12" s="10" t="s">
        <v>17</v>
      </c>
      <c r="B12" s="181">
        <f>(VLOOKUP($A12,'Raw Data Region'!$A$2:$G$13,'Raw Data Region'!B$20,FALSE)-'Raw Data Region'!B$18)/('Raw Data Region'!B$17-'Raw Data Region'!B$18)</f>
        <v>0.90200000000000002</v>
      </c>
      <c r="C12" s="181">
        <f>(VLOOKUP($A12,'Raw Data Region'!$A$2:$G$13,'Raw Data Region'!C$20,FALSE)-'Raw Data Region'!C$18)/('Raw Data Region'!C$17-'Raw Data Region'!C$18)</f>
        <v>0.46</v>
      </c>
      <c r="D12" s="181">
        <f>(VLOOKUP($A12,'Raw Data Region'!$A$2:$G$13,'Raw Data Region'!D$20,FALSE)-'Raw Data Region'!D$18)/('Raw Data Region'!D$17-'Raw Data Region'!D$18)</f>
        <v>0.54304635761589404</v>
      </c>
      <c r="E12" s="181">
        <f>(VLOOKUP($A12,'Raw Data Region'!$A$2:$G$13,'Raw Data Region'!E$20,FALSE)-'Raw Data Region'!E$18)/('Raw Data Region'!E$17-'Raw Data Region'!E$18)</f>
        <v>0.69488800927366412</v>
      </c>
      <c r="F12" s="181">
        <f>(VLOOKUP($A12,'Raw Data Region'!$A$2:$G$13,'Raw Data Region'!F$20,FALSE)-'Raw Data Region'!F$18)/('Raw Data Region'!F$17-'Raw Data Region'!F$18)</f>
        <v>0.51</v>
      </c>
      <c r="G12" s="181">
        <f>(VLOOKUP($A12,'Raw Data Region'!$A$2:$G$13,'Raw Data Region'!G$20,FALSE)-'Raw Data Region'!G$18)/('Raw Data Region'!G$17-'Raw Data Region'!G$18)</f>
        <v>1</v>
      </c>
      <c r="H12" s="182">
        <f t="shared" si="0"/>
        <v>0.82387606201337338</v>
      </c>
      <c r="I12" s="96">
        <f t="shared" si="1"/>
        <v>8</v>
      </c>
      <c r="K12" s="183">
        <f>(VLOOKUP($A12,'Raw Data Region'!$A$2:$M$13,'Raw Data Region'!I$20,FALSE)-'Raw Data Region'!I$18)/('Raw Data Region'!I$17-'Raw Data Region'!I$18)</f>
        <v>0.28048780487804875</v>
      </c>
      <c r="L12" s="183">
        <f>(VLOOKUP($A12,'Raw Data Region'!$A$2:$M$13,'Raw Data Region'!J$20,FALSE)-'Raw Data Region'!J$18)/('Raw Data Region'!J$17-'Raw Data Region'!J$18)</f>
        <v>0.24690706821083908</v>
      </c>
      <c r="M12" s="183">
        <f>(VLOOKUP($A12,'Raw Data Region'!$A$2:$M$13,'Raw Data Region'!K$20,FALSE)-'Raw Data Region'!K$18)/('Raw Data Region'!K$17-'Raw Data Region'!K$18)</f>
        <v>0.31657958036423706</v>
      </c>
      <c r="N12" s="183">
        <f>(VLOOKUP($A12,'Raw Data Region'!$A$2:$M$13,'Raw Data Region'!L$20,FALSE)-'Raw Data Region'!L$18)/('Raw Data Region'!L$17-'Raw Data Region'!L$18)</f>
        <v>0.71646127243312907</v>
      </c>
      <c r="O12" s="183">
        <f>(VLOOKUP($A12,'Raw Data Region'!$A$2:$M$13,'Raw Data Region'!M$20,FALSE)-'Raw Data Region'!M$18)/('Raw Data Region'!M$17-'Raw Data Region'!M$18)</f>
        <v>0.67678951001864518</v>
      </c>
      <c r="P12" s="184">
        <f t="shared" si="2"/>
        <v>0.53931885249924782</v>
      </c>
      <c r="Q12" s="188">
        <f t="shared" si="3"/>
        <v>11</v>
      </c>
      <c r="S12" s="186">
        <f>(VLOOKUP($A12,'Raw Data Region'!$A$2:$R$13,'Raw Data Region'!O$20,FALSE)-'Raw Data Region'!O$18)/('Raw Data Region'!O$17-'Raw Data Region'!O$18)</f>
        <v>0.93412933228863348</v>
      </c>
      <c r="T12" s="186">
        <f>(VLOOKUP($A12,'Raw Data Region'!$A$2:$R$13,'Raw Data Region'!P$20,FALSE)-'Raw Data Region'!P$18)/('Raw Data Region'!P$17-'Raw Data Region'!P$18)</f>
        <v>0.42604330307082</v>
      </c>
      <c r="U12" s="186">
        <f>(VLOOKUP($A12,'Raw Data Region'!$A$2:$R$13,'Raw Data Region'!Q$20,FALSE)-'Raw Data Region'!Q$18)/('Raw Data Region'!Q$17-'Raw Data Region'!Q$18)</f>
        <v>0.13</v>
      </c>
      <c r="V12" s="186">
        <f>(VLOOKUP($A12,'Raw Data Region'!$A$2:$R$13,'Raw Data Region'!R$20,FALSE)-'Raw Data Region'!R$18)/('Raw Data Region'!R$17-'Raw Data Region'!R$18)</f>
        <v>0.74317274320782645</v>
      </c>
      <c r="W12" s="187">
        <f t="shared" si="4"/>
        <v>0.71899247984989589</v>
      </c>
      <c r="X12" s="185">
        <f t="shared" si="5"/>
        <v>11</v>
      </c>
      <c r="Z12" s="189">
        <f>(VLOOKUP($A12,'Raw Data Region'!$A$2:$Y$13,'Raw Data Region'!T$20,FALSE)-'Raw Data Region'!T$18)/('Raw Data Region'!T$17-'Raw Data Region'!T$18)</f>
        <v>1.5151515151515152E-2</v>
      </c>
      <c r="AA12" s="189">
        <f>(VLOOKUP($A12,'Raw Data Region'!$A$2:$Y$13,'Raw Data Region'!U$20,FALSE)-'Raw Data Region'!U$18)/('Raw Data Region'!U$17-'Raw Data Region'!U$18)</f>
        <v>1.6387516332752615E-2</v>
      </c>
      <c r="AB12" s="189">
        <f>(VLOOKUP($A12,'Raw Data Region'!$A$2:$Y$13,'Raw Data Region'!V$20,FALSE)-'Raw Data Region'!V$18)/('Raw Data Region'!V$17-'Raw Data Region'!V$18)</f>
        <v>0.61748963308006888</v>
      </c>
      <c r="AC12" s="189">
        <f>(VLOOKUP($A12,'Raw Data Region'!$A$2:$Y$13,'Raw Data Region'!W$20,FALSE)-'Raw Data Region'!W$18)/('Raw Data Region'!W$17-'Raw Data Region'!W$18)</f>
        <v>0.67216204750371877</v>
      </c>
      <c r="AD12" s="189">
        <f>(VLOOKUP($A12,'Raw Data Region'!$A$2:$Y$13,'Raw Data Region'!X$20,FALSE)-'Raw Data Region'!X$18)/('Raw Data Region'!X$17-'Raw Data Region'!X$18)</f>
        <v>0.35202169162641594</v>
      </c>
      <c r="AE12" s="189">
        <f>(VLOOKUP($A12,'Raw Data Region'!$A$2:$Y$13,'Raw Data Region'!Y$20,FALSE)-'Raw Data Region'!Y$18)/('Raw Data Region'!Y$17-'Raw Data Region'!Y$18)</f>
        <v>5.8799208288203307E-2</v>
      </c>
      <c r="AF12" s="190">
        <f t="shared" si="6"/>
        <v>0.28866860199711242</v>
      </c>
      <c r="AG12" s="191">
        <f t="shared" si="7"/>
        <v>12</v>
      </c>
      <c r="AI12" s="193">
        <f>(VLOOKUP($A12,'Raw Data Region'!$A$2:$AC$13,'Raw Data Region'!AA$20,FALSE)-'Raw Data Region'!AA$18)/('Raw Data Region'!AA$17-'Raw Data Region'!AA$18)</f>
        <v>0.23862979735267964</v>
      </c>
      <c r="AJ12" s="193">
        <f>(VLOOKUP($A12,'Raw Data Region'!$A$2:$AC$13,'Raw Data Region'!AB$20,FALSE)-'Raw Data Region'!AB$18)/('Raw Data Region'!AB$17-'Raw Data Region'!AB$18)</f>
        <v>1.8872559780542864E-2</v>
      </c>
      <c r="AK12" s="193">
        <f>(VLOOKUP($A12,'Raw Data Region'!$A$2:$AC$13,'Raw Data Region'!AC$20,FALSE)-'Raw Data Region'!AC$18)/('Raw Data Region'!AC$17-'Raw Data Region'!AC$18)</f>
        <v>0.30102741159709562</v>
      </c>
      <c r="AL12" s="194">
        <f t="shared" si="8"/>
        <v>0.18617658957677269</v>
      </c>
      <c r="AM12" s="99">
        <f t="shared" si="9"/>
        <v>12</v>
      </c>
      <c r="AO12" s="195">
        <f>(VLOOKUP($A12,'Raw Data Region'!$A$2:$AF$13,'Raw Data Region'!AE$20,FALSE)-'Raw Data Region'!AE$18)/('Raw Data Region'!AE$17-'Raw Data Region'!AE$18)</f>
        <v>1</v>
      </c>
      <c r="AP12" s="195">
        <f>(VLOOKUP($A12,'Raw Data Region'!$A$2:$AF$13,'Raw Data Region'!AF$20,FALSE)-'Raw Data Region'!AF$18)/('Raw Data Region'!AF$17-'Raw Data Region'!AF$18)</f>
        <v>0.16326433025822573</v>
      </c>
      <c r="AQ12" s="101">
        <f t="shared" si="10"/>
        <v>0.41428503118075799</v>
      </c>
      <c r="AR12" s="100">
        <f t="shared" si="11"/>
        <v>6</v>
      </c>
      <c r="AT12" s="196">
        <f t="shared" si="12"/>
        <v>0.53986223813869294</v>
      </c>
      <c r="AU12" s="197">
        <f t="shared" si="13"/>
        <v>12</v>
      </c>
    </row>
    <row r="13" spans="1:47">
      <c r="A13" s="10" t="s">
        <v>18</v>
      </c>
      <c r="B13" s="181">
        <f>(VLOOKUP($A13,'Raw Data Region'!$A$2:$G$13,'Raw Data Region'!B$20,FALSE)-'Raw Data Region'!B$18)/('Raw Data Region'!B$17-'Raw Data Region'!B$18)</f>
        <v>0.90900000000000003</v>
      </c>
      <c r="C13" s="181">
        <f>(VLOOKUP($A13,'Raw Data Region'!$A$2:$G$13,'Raw Data Region'!C$20,FALSE)-'Raw Data Region'!C$18)/('Raw Data Region'!C$17-'Raw Data Region'!C$18)</f>
        <v>0.44</v>
      </c>
      <c r="D13" s="181">
        <f>(VLOOKUP($A13,'Raw Data Region'!$A$2:$G$13,'Raw Data Region'!D$20,FALSE)-'Raw Data Region'!D$18)/('Raw Data Region'!D$17-'Raw Data Region'!D$18)</f>
        <v>0.63907284768211925</v>
      </c>
      <c r="E13" s="181">
        <f>(VLOOKUP($A13,'Raw Data Region'!$A$2:$G$13,'Raw Data Region'!E$20,FALSE)-'Raw Data Region'!E$18)/('Raw Data Region'!E$17-'Raw Data Region'!E$18)</f>
        <v>0.70920774727188907</v>
      </c>
      <c r="F13" s="181">
        <f>(VLOOKUP($A13,'Raw Data Region'!$A$2:$G$13,'Raw Data Region'!F$20,FALSE)-'Raw Data Region'!F$18)/('Raw Data Region'!F$17-'Raw Data Region'!F$18)</f>
        <v>0.51</v>
      </c>
      <c r="G13" s="181">
        <f>(VLOOKUP($A13,'Raw Data Region'!$A$2:$G$13,'Raw Data Region'!G$20,FALSE)-'Raw Data Region'!G$18)/('Raw Data Region'!G$17-'Raw Data Region'!G$18)</f>
        <v>0.8785811041225069</v>
      </c>
      <c r="H13" s="182">
        <f t="shared" si="0"/>
        <v>0.82691170194459085</v>
      </c>
      <c r="I13" s="96">
        <f t="shared" si="1"/>
        <v>7</v>
      </c>
      <c r="K13" s="183">
        <f>(VLOOKUP($A13,'Raw Data Region'!$A$2:$M$13,'Raw Data Region'!I$20,FALSE)-'Raw Data Region'!I$18)/('Raw Data Region'!I$17-'Raw Data Region'!I$18)</f>
        <v>0.34146341463414631</v>
      </c>
      <c r="L13" s="183">
        <f>(VLOOKUP($A13,'Raw Data Region'!$A$2:$M$13,'Raw Data Region'!J$20,FALSE)-'Raw Data Region'!J$18)/('Raw Data Region'!J$17-'Raw Data Region'!J$18)</f>
        <v>0.3526219731013886</v>
      </c>
      <c r="M13" s="183">
        <f>(VLOOKUP($A13,'Raw Data Region'!$A$2:$M$13,'Raw Data Region'!K$20,FALSE)-'Raw Data Region'!K$18)/('Raw Data Region'!K$17-'Raw Data Region'!K$18)</f>
        <v>0.44002058742444056</v>
      </c>
      <c r="N13" s="183">
        <f>(VLOOKUP($A13,'Raw Data Region'!$A$2:$M$13,'Raw Data Region'!L$20,FALSE)-'Raw Data Region'!L$18)/('Raw Data Region'!L$17-'Raw Data Region'!L$18)</f>
        <v>0.82768173244012078</v>
      </c>
      <c r="O13" s="183">
        <f>(VLOOKUP($A13,'Raw Data Region'!$A$2:$M$13,'Raw Data Region'!M$20,FALSE)-'Raw Data Region'!M$18)/('Raw Data Region'!M$17-'Raw Data Region'!M$18)</f>
        <v>0.68132534219694785</v>
      </c>
      <c r="P13" s="184">
        <f t="shared" si="2"/>
        <v>0.61941256800522948</v>
      </c>
      <c r="Q13" s="188">
        <f t="shared" si="3"/>
        <v>7</v>
      </c>
      <c r="S13" s="186">
        <f>(VLOOKUP($A13,'Raw Data Region'!$A$2:$R$13,'Raw Data Region'!O$20,FALSE)-'Raw Data Region'!O$18)/('Raw Data Region'!O$17-'Raw Data Region'!O$18)</f>
        <v>0.95694442161449733</v>
      </c>
      <c r="T13" s="186">
        <f>(VLOOKUP($A13,'Raw Data Region'!$A$2:$R$13,'Raw Data Region'!P$20,FALSE)-'Raw Data Region'!P$18)/('Raw Data Region'!P$17-'Raw Data Region'!P$18)</f>
        <v>0.68110494785557063</v>
      </c>
      <c r="U13" s="186">
        <f>(VLOOKUP($A13,'Raw Data Region'!$A$2:$R$13,'Raw Data Region'!Q$20,FALSE)-'Raw Data Region'!Q$18)/('Raw Data Region'!Q$17-'Raw Data Region'!Q$18)</f>
        <v>0.27649999999999997</v>
      </c>
      <c r="V13" s="186">
        <f>(VLOOKUP($A13,'Raw Data Region'!$A$2:$R$13,'Raw Data Region'!R$20,FALSE)-'Raw Data Region'!R$18)/('Raw Data Region'!R$17-'Raw Data Region'!R$18)</f>
        <v>0.81087800489839346</v>
      </c>
      <c r="W13" s="187">
        <f t="shared" si="4"/>
        <v>0.8003950822924123</v>
      </c>
      <c r="X13" s="185">
        <f t="shared" si="5"/>
        <v>3</v>
      </c>
      <c r="Z13" s="189">
        <f>(VLOOKUP($A13,'Raw Data Region'!$A$2:$Y$13,'Raw Data Region'!T$20,FALSE)-'Raw Data Region'!T$18)/('Raw Data Region'!T$17-'Raw Data Region'!T$18)</f>
        <v>3.0303030303030304E-2</v>
      </c>
      <c r="AA13" s="189">
        <f>(VLOOKUP($A13,'Raw Data Region'!$A$2:$Y$13,'Raw Data Region'!U$20,FALSE)-'Raw Data Region'!U$18)/('Raw Data Region'!U$17-'Raw Data Region'!U$18)</f>
        <v>3.2474691275311156E-2</v>
      </c>
      <c r="AB13" s="189">
        <f>(VLOOKUP($A13,'Raw Data Region'!$A$2:$Y$13,'Raw Data Region'!V$20,FALSE)-'Raw Data Region'!V$18)/('Raw Data Region'!V$17-'Raw Data Region'!V$18)</f>
        <v>0.71070025806161996</v>
      </c>
      <c r="AC13" s="189">
        <f>(VLOOKUP($A13,'Raw Data Region'!$A$2:$Y$13,'Raw Data Region'!W$20,FALSE)-'Raw Data Region'!W$18)/('Raw Data Region'!W$17-'Raw Data Region'!W$18)</f>
        <v>0.68416359253872061</v>
      </c>
      <c r="AD13" s="189">
        <f>(VLOOKUP($A13,'Raw Data Region'!$A$2:$Y$13,'Raw Data Region'!X$20,FALSE)-'Raw Data Region'!X$18)/('Raw Data Region'!X$17-'Raw Data Region'!X$18)</f>
        <v>0.36658205207719741</v>
      </c>
      <c r="AE13" s="189">
        <f>(VLOOKUP($A13,'Raw Data Region'!$A$2:$Y$13,'Raw Data Region'!Y$20,FALSE)-'Raw Data Region'!Y$18)/('Raw Data Region'!Y$17-'Raw Data Region'!Y$18)</f>
        <v>0.14066128843165895</v>
      </c>
      <c r="AF13" s="190">
        <f t="shared" si="6"/>
        <v>0.32748081878125634</v>
      </c>
      <c r="AG13" s="191">
        <f t="shared" si="7"/>
        <v>10</v>
      </c>
      <c r="AI13" s="193">
        <f>(VLOOKUP($A13,'Raw Data Region'!$A$2:$AC$13,'Raw Data Region'!AA$20,FALSE)-'Raw Data Region'!AA$18)/('Raw Data Region'!AA$17-'Raw Data Region'!AA$18)</f>
        <v>0.45080884674083455</v>
      </c>
      <c r="AJ13" s="193">
        <f>(VLOOKUP($A13,'Raw Data Region'!$A$2:$AC$13,'Raw Data Region'!AB$20,FALSE)-'Raw Data Region'!AB$18)/('Raw Data Region'!AB$17-'Raw Data Region'!AB$18)</f>
        <v>4.6252959827896574E-2</v>
      </c>
      <c r="AK13" s="193">
        <f>(VLOOKUP($A13,'Raw Data Region'!$A$2:$AC$13,'Raw Data Region'!AC$20,FALSE)-'Raw Data Region'!AC$18)/('Raw Data Region'!AC$17-'Raw Data Region'!AC$18)</f>
        <v>0.58217478277149659</v>
      </c>
      <c r="AL13" s="194">
        <f t="shared" si="8"/>
        <v>0.3597455297800759</v>
      </c>
      <c r="AM13" s="99">
        <f t="shared" si="9"/>
        <v>4</v>
      </c>
      <c r="AO13" s="195">
        <f>(VLOOKUP($A13,'Raw Data Region'!$A$2:$AF$13,'Raw Data Region'!AE$20,FALSE)-'Raw Data Region'!AE$18)/('Raw Data Region'!AE$17-'Raw Data Region'!AE$18)</f>
        <v>0.89829439428141</v>
      </c>
      <c r="AP13" s="195">
        <f>(VLOOKUP($A13,'Raw Data Region'!$A$2:$AF$13,'Raw Data Region'!AF$20,FALSE)-'Raw Data Region'!AF$18)/('Raw Data Region'!AF$17-'Raw Data Region'!AF$18)</f>
        <v>0.16286673247917835</v>
      </c>
      <c r="AQ13" s="101">
        <f t="shared" si="10"/>
        <v>0.38349503101984783</v>
      </c>
      <c r="AR13" s="100">
        <f t="shared" si="11"/>
        <v>8</v>
      </c>
      <c r="AT13" s="196">
        <f t="shared" si="12"/>
        <v>0.6075390535546491</v>
      </c>
      <c r="AU13" s="197">
        <f t="shared" si="13"/>
        <v>5</v>
      </c>
    </row>
    <row r="14" spans="1:47">
      <c r="A14" s="10" t="s">
        <v>19</v>
      </c>
      <c r="B14" s="181">
        <f>(VLOOKUP($A14,'Raw Data Region'!$A$2:$G$13,'Raw Data Region'!B$20,FALSE)-'Raw Data Region'!B$18)/('Raw Data Region'!B$17-'Raw Data Region'!B$18)</f>
        <v>0.90700000000000003</v>
      </c>
      <c r="C14" s="181">
        <f>(VLOOKUP($A14,'Raw Data Region'!$A$2:$G$13,'Raw Data Region'!C$20,FALSE)-'Raw Data Region'!C$18)/('Raw Data Region'!C$17-'Raw Data Region'!C$18)</f>
        <v>0.48</v>
      </c>
      <c r="D14" s="181">
        <f>(VLOOKUP($A14,'Raw Data Region'!$A$2:$G$13,'Raw Data Region'!D$20,FALSE)-'Raw Data Region'!D$18)/('Raw Data Region'!D$17-'Raw Data Region'!D$18)</f>
        <v>0.6556291390728477</v>
      </c>
      <c r="E14" s="181">
        <f>(VLOOKUP($A14,'Raw Data Region'!$A$2:$G$13,'Raw Data Region'!E$20,FALSE)-'Raw Data Region'!E$18)/('Raw Data Region'!E$17-'Raw Data Region'!E$18)</f>
        <v>0.6672938288904553</v>
      </c>
      <c r="F14" s="181">
        <f>(VLOOKUP($A14,'Raw Data Region'!$A$2:$G$13,'Raw Data Region'!F$20,FALSE)-'Raw Data Region'!F$18)/('Raw Data Region'!F$17-'Raw Data Region'!F$18)</f>
        <v>0.5</v>
      </c>
      <c r="G14" s="181">
        <f>(VLOOKUP($A14,'Raw Data Region'!$A$2:$G$13,'Raw Data Region'!G$20,FALSE)-'Raw Data Region'!G$18)/('Raw Data Region'!G$17-'Raw Data Region'!G$18)</f>
        <v>0.82274075721388173</v>
      </c>
      <c r="H14" s="182">
        <f t="shared" si="0"/>
        <v>0.82243982351063116</v>
      </c>
      <c r="I14" s="96">
        <f t="shared" si="1"/>
        <v>9</v>
      </c>
      <c r="K14" s="183">
        <f>(VLOOKUP($A14,'Raw Data Region'!$A$2:$M$13,'Raw Data Region'!I$20,FALSE)-'Raw Data Region'!I$18)/('Raw Data Region'!I$17-'Raw Data Region'!I$18)</f>
        <v>0.31707317073170727</v>
      </c>
      <c r="L14" s="183">
        <f>(VLOOKUP($A14,'Raw Data Region'!$A$2:$M$13,'Raw Data Region'!J$20,FALSE)-'Raw Data Region'!J$18)/('Raw Data Region'!J$17-'Raw Data Region'!J$18)</f>
        <v>0.28574473116479415</v>
      </c>
      <c r="M14" s="183">
        <f>(VLOOKUP($A14,'Raw Data Region'!$A$2:$M$13,'Raw Data Region'!K$20,FALSE)-'Raw Data Region'!K$18)/('Raw Data Region'!K$17-'Raw Data Region'!K$18)</f>
        <v>0.40770965868945019</v>
      </c>
      <c r="N14" s="183">
        <f>(VLOOKUP($A14,'Raw Data Region'!$A$2:$M$13,'Raw Data Region'!L$20,FALSE)-'Raw Data Region'!L$18)/('Raw Data Region'!L$17-'Raw Data Region'!L$18)</f>
        <v>0.76734895853445473</v>
      </c>
      <c r="O14" s="183">
        <f>(VLOOKUP($A14,'Raw Data Region'!$A$2:$M$13,'Raw Data Region'!M$20,FALSE)-'Raw Data Region'!M$18)/('Raw Data Region'!M$17-'Raw Data Region'!M$18)</f>
        <v>0.66724174647171419</v>
      </c>
      <c r="P14" s="184">
        <f t="shared" si="2"/>
        <v>0.58283100420351075</v>
      </c>
      <c r="Q14" s="188">
        <f t="shared" si="3"/>
        <v>10</v>
      </c>
      <c r="S14" s="186">
        <f>(VLOOKUP($A14,'Raw Data Region'!$A$2:$R$13,'Raw Data Region'!O$20,FALSE)-'Raw Data Region'!O$18)/('Raw Data Region'!O$17-'Raw Data Region'!O$18)</f>
        <v>0.95821310402269022</v>
      </c>
      <c r="T14" s="186">
        <f>(VLOOKUP($A14,'Raw Data Region'!$A$2:$R$13,'Raw Data Region'!P$20,FALSE)-'Raw Data Region'!P$18)/('Raw Data Region'!P$17-'Raw Data Region'!P$18)</f>
        <v>0.65007815470406827</v>
      </c>
      <c r="U14" s="186">
        <f>(VLOOKUP($A14,'Raw Data Region'!$A$2:$R$13,'Raw Data Region'!Q$20,FALSE)-'Raw Data Region'!Q$18)/('Raw Data Region'!Q$17-'Raw Data Region'!Q$18)</f>
        <v>0.1885</v>
      </c>
      <c r="V14" s="186">
        <f>(VLOOKUP($A14,'Raw Data Region'!$A$2:$R$13,'Raw Data Region'!R$20,FALSE)-'Raw Data Region'!R$18)/('Raw Data Region'!R$17-'Raw Data Region'!R$18)</f>
        <v>0.81425613116192574</v>
      </c>
      <c r="W14" s="187">
        <f t="shared" si="4"/>
        <v>0.79534192153019667</v>
      </c>
      <c r="X14" s="185">
        <f t="shared" si="5"/>
        <v>5</v>
      </c>
      <c r="Z14" s="189">
        <f>(VLOOKUP($A14,'Raw Data Region'!$A$2:$Y$13,'Raw Data Region'!T$20,FALSE)-'Raw Data Region'!T$18)/('Raw Data Region'!T$17-'Raw Data Region'!T$18)</f>
        <v>1.5151515151515152E-2</v>
      </c>
      <c r="AA14" s="189">
        <f>(VLOOKUP($A14,'Raw Data Region'!$A$2:$Y$13,'Raw Data Region'!U$20,FALSE)-'Raw Data Region'!U$18)/('Raw Data Region'!U$17-'Raw Data Region'!U$18)</f>
        <v>2.6861743353655938E-2</v>
      </c>
      <c r="AB14" s="189">
        <f>(VLOOKUP($A14,'Raw Data Region'!$A$2:$Y$13,'Raw Data Region'!V$20,FALSE)-'Raw Data Region'!V$18)/('Raw Data Region'!V$17-'Raw Data Region'!V$18)</f>
        <v>0.59786161017546713</v>
      </c>
      <c r="AC14" s="189">
        <f>(VLOOKUP($A14,'Raw Data Region'!$A$2:$Y$13,'Raw Data Region'!W$20,FALSE)-'Raw Data Region'!W$18)/('Raw Data Region'!W$17-'Raw Data Region'!W$18)</f>
        <v>0.83376003700109647</v>
      </c>
      <c r="AD14" s="189">
        <f>(VLOOKUP($A14,'Raw Data Region'!$A$2:$Y$13,'Raw Data Region'!X$20,FALSE)-'Raw Data Region'!X$18)/('Raw Data Region'!X$17-'Raw Data Region'!X$18)</f>
        <v>0.41243089355300183</v>
      </c>
      <c r="AE14" s="189">
        <f>(VLOOKUP($A14,'Raw Data Region'!$A$2:$Y$13,'Raw Data Region'!Y$20,FALSE)-'Raw Data Region'!Y$18)/('Raw Data Region'!Y$17-'Raw Data Region'!Y$18)</f>
        <v>0.19313668150009175</v>
      </c>
      <c r="AF14" s="190">
        <f t="shared" si="6"/>
        <v>0.34653374678913801</v>
      </c>
      <c r="AG14" s="191">
        <f t="shared" si="7"/>
        <v>8</v>
      </c>
      <c r="AI14" s="193">
        <f>(VLOOKUP($A14,'Raw Data Region'!$A$2:$AC$13,'Raw Data Region'!AA$20,FALSE)-'Raw Data Region'!AA$18)/('Raw Data Region'!AA$17-'Raw Data Region'!AA$18)</f>
        <v>0.3178480554048666</v>
      </c>
      <c r="AJ14" s="193">
        <f>(VLOOKUP($A14,'Raw Data Region'!$A$2:$AC$13,'Raw Data Region'!AB$20,FALSE)-'Raw Data Region'!AB$18)/('Raw Data Region'!AB$17-'Raw Data Region'!AB$18)</f>
        <v>5.99894082642566E-3</v>
      </c>
      <c r="AK14" s="193">
        <f>(VLOOKUP($A14,'Raw Data Region'!$A$2:$AC$13,'Raw Data Region'!AC$20,FALSE)-'Raw Data Region'!AC$18)/('Raw Data Region'!AC$17-'Raw Data Region'!AC$18)</f>
        <v>0.33662671156823298</v>
      </c>
      <c r="AL14" s="194">
        <f t="shared" si="8"/>
        <v>0.22015790259984175</v>
      </c>
      <c r="AM14" s="99">
        <f t="shared" si="9"/>
        <v>11</v>
      </c>
      <c r="AO14" s="195">
        <f>(VLOOKUP($A14,'Raw Data Region'!$A$2:$AF$13,'Raw Data Region'!AE$20,FALSE)-'Raw Data Region'!AE$18)/('Raw Data Region'!AE$17-'Raw Data Region'!AE$18)</f>
        <v>0.59390822658566234</v>
      </c>
      <c r="AP14" s="195">
        <f>(VLOOKUP($A14,'Raw Data Region'!$A$2:$AF$13,'Raw Data Region'!AF$20,FALSE)-'Raw Data Region'!AF$18)/('Raw Data Region'!AF$17-'Raw Data Region'!AF$18)</f>
        <v>0.17805657463317234</v>
      </c>
      <c r="AQ14" s="101">
        <f t="shared" si="10"/>
        <v>0.30281207021891932</v>
      </c>
      <c r="AR14" s="100">
        <f t="shared" si="11"/>
        <v>11</v>
      </c>
      <c r="AT14" s="196">
        <f t="shared" si="12"/>
        <v>0.57742176165737569</v>
      </c>
      <c r="AU14" s="197">
        <f t="shared" si="13"/>
        <v>9</v>
      </c>
    </row>
    <row r="16" spans="1:47">
      <c r="A16" s="10" t="s">
        <v>98</v>
      </c>
      <c r="B16" s="4">
        <v>0.7</v>
      </c>
      <c r="C16" s="4">
        <v>0.06</v>
      </c>
      <c r="D16" s="4">
        <v>0.06</v>
      </c>
      <c r="E16" s="4">
        <v>0.06</v>
      </c>
      <c r="F16" s="4">
        <v>0.06</v>
      </c>
      <c r="G16" s="4">
        <v>0.06</v>
      </c>
      <c r="H16" s="3"/>
      <c r="I16" s="3"/>
      <c r="J16" s="3"/>
      <c r="K16" s="4">
        <v>0.05</v>
      </c>
      <c r="L16" s="4">
        <v>0.05</v>
      </c>
      <c r="M16" s="4">
        <v>0.3</v>
      </c>
      <c r="N16" s="4">
        <v>0.3</v>
      </c>
      <c r="O16" s="4">
        <v>0.3</v>
      </c>
      <c r="P16" s="3"/>
      <c r="Q16" s="4"/>
      <c r="R16" s="3"/>
      <c r="S16" s="4">
        <v>0.2</v>
      </c>
      <c r="T16" s="4">
        <v>0.1</v>
      </c>
      <c r="U16" s="4">
        <v>0.05</v>
      </c>
      <c r="V16" s="4">
        <v>0.65</v>
      </c>
      <c r="W16" s="3"/>
      <c r="X16" s="4"/>
      <c r="Y16" s="3"/>
      <c r="Z16" s="192">
        <f>1/6</f>
        <v>0.16666666666666666</v>
      </c>
      <c r="AA16" s="192">
        <f t="shared" ref="AA16:AE16" si="14">1/6</f>
        <v>0.16666666666666666</v>
      </c>
      <c r="AB16" s="192">
        <f t="shared" si="14"/>
        <v>0.16666666666666666</v>
      </c>
      <c r="AC16" s="192">
        <f t="shared" si="14"/>
        <v>0.16666666666666666</v>
      </c>
      <c r="AD16" s="192">
        <f t="shared" si="14"/>
        <v>0.16666666666666666</v>
      </c>
      <c r="AE16" s="192">
        <f t="shared" si="14"/>
        <v>0.16666666666666666</v>
      </c>
      <c r="AF16" s="4"/>
      <c r="AG16" s="4"/>
      <c r="AH16" s="3"/>
      <c r="AI16" s="192">
        <f>1/3</f>
        <v>0.33333333333333331</v>
      </c>
      <c r="AJ16" s="192">
        <f t="shared" ref="AJ16:AK16" si="15">1/3</f>
        <v>0.33333333333333331</v>
      </c>
      <c r="AK16" s="192">
        <f t="shared" si="15"/>
        <v>0.33333333333333331</v>
      </c>
      <c r="AL16" s="4"/>
      <c r="AM16" s="4"/>
      <c r="AN16" s="3"/>
      <c r="AO16" s="4">
        <v>0.3</v>
      </c>
      <c r="AP16" s="4">
        <f>1-AO16</f>
        <v>0.7</v>
      </c>
      <c r="AQ16" s="4"/>
      <c r="AR16" s="4"/>
    </row>
    <row r="17" spans="1:44">
      <c r="A17" s="10" t="s">
        <v>99</v>
      </c>
      <c r="B17" s="3"/>
      <c r="C17" s="3"/>
      <c r="D17" s="3"/>
      <c r="E17" s="3"/>
      <c r="F17" s="3"/>
      <c r="G17" s="3"/>
      <c r="H17" s="3">
        <v>0.3</v>
      </c>
      <c r="I17" s="3"/>
      <c r="J17" s="3"/>
      <c r="K17" s="3"/>
      <c r="L17" s="3"/>
      <c r="M17" s="3"/>
      <c r="N17" s="3"/>
      <c r="O17" s="3"/>
      <c r="P17" s="3">
        <v>0.1</v>
      </c>
      <c r="Q17" s="4"/>
      <c r="R17" s="3"/>
      <c r="S17" s="3"/>
      <c r="T17" s="3"/>
      <c r="U17" s="3"/>
      <c r="V17" s="3"/>
      <c r="W17" s="3">
        <v>0.2</v>
      </c>
      <c r="X17" s="4"/>
      <c r="Y17" s="3"/>
      <c r="Z17" s="4"/>
      <c r="AA17" s="4"/>
      <c r="AB17" s="4"/>
      <c r="AC17" s="4"/>
      <c r="AD17" s="4"/>
      <c r="AE17" s="4"/>
      <c r="AF17" s="4">
        <v>0.2</v>
      </c>
      <c r="AG17" s="4"/>
      <c r="AH17" s="3"/>
      <c r="AI17" s="4"/>
      <c r="AJ17" s="4"/>
      <c r="AK17" s="4"/>
      <c r="AL17" s="4">
        <v>0.2</v>
      </c>
      <c r="AM17" s="4"/>
      <c r="AN17" s="3"/>
      <c r="AO17" s="4"/>
      <c r="AP17" s="4"/>
      <c r="AQ17" s="4">
        <v>0</v>
      </c>
      <c r="AR17" s="4"/>
    </row>
  </sheetData>
  <mergeCells count="7">
    <mergeCell ref="AO1:AR1"/>
    <mergeCell ref="AT1:AU1"/>
    <mergeCell ref="B1:I1"/>
    <mergeCell ref="K1:Q1"/>
    <mergeCell ref="S1:X1"/>
    <mergeCell ref="Z1:AG1"/>
    <mergeCell ref="AI1:A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C27F-CE7C-4547-9AEA-390C96215335}">
  <sheetPr>
    <tabColor theme="5" tint="0.39997558519241921"/>
  </sheetPr>
  <dimension ref="A1:AF20"/>
  <sheetViews>
    <sheetView workbookViewId="0">
      <pane xSplit="1" topLeftCell="C2" activePane="topRight" state="frozen"/>
      <selection pane="topRight" activeCell="C2" sqref="C2"/>
    </sheetView>
  </sheetViews>
  <sheetFormatPr defaultColWidth="8.85546875" defaultRowHeight="14.45"/>
  <cols>
    <col min="1" max="1" width="24.5703125" customWidth="1"/>
    <col min="2" max="2" width="16.85546875" style="108" bestFit="1" customWidth="1"/>
    <col min="3" max="3" width="21.42578125" style="108" bestFit="1" customWidth="1"/>
    <col min="4" max="4" width="15.5703125" style="133" bestFit="1" customWidth="1"/>
    <col min="5" max="5" width="10.42578125" style="108" customWidth="1"/>
    <col min="6" max="6" width="19.85546875" style="108" bestFit="1" customWidth="1"/>
    <col min="7" max="7" width="11.42578125" style="108" bestFit="1" customWidth="1"/>
    <col min="9" max="9" width="13.42578125" style="108" bestFit="1" customWidth="1"/>
    <col min="10" max="10" width="17.42578125" style="108" bestFit="1" customWidth="1"/>
    <col min="11" max="11" width="23.42578125" style="108" bestFit="1" customWidth="1"/>
    <col min="12" max="12" width="17.5703125" style="108" bestFit="1" customWidth="1"/>
    <col min="13" max="13" width="16.140625" style="108" bestFit="1" customWidth="1"/>
    <col min="15" max="15" width="19.5703125" style="108" bestFit="1" customWidth="1"/>
    <col min="16" max="16" width="11" style="108" customWidth="1"/>
    <col min="17" max="17" width="23.5703125" style="108" bestFit="1" customWidth="1"/>
    <col min="18" max="18" width="17.85546875" style="108" bestFit="1" customWidth="1"/>
    <col min="20" max="20" width="13.5703125" style="108" bestFit="1" customWidth="1"/>
    <col min="21" max="21" width="9.42578125" style="108" bestFit="1" customWidth="1"/>
    <col min="22" max="22" width="18.140625" style="108" bestFit="1" customWidth="1"/>
    <col min="23" max="23" width="11.85546875" style="108" bestFit="1" customWidth="1"/>
    <col min="24" max="24" width="21.42578125" style="108" bestFit="1" customWidth="1"/>
    <col min="25" max="25" width="22.5703125" style="108" bestFit="1" customWidth="1"/>
    <col min="27" max="27" width="10.5703125" style="133" bestFit="1" customWidth="1"/>
    <col min="28" max="28" width="17.85546875" style="133" bestFit="1" customWidth="1"/>
    <col min="29" max="29" width="20.5703125" style="133" bestFit="1" customWidth="1"/>
    <col min="31" max="31" width="13.42578125" style="133" bestFit="1" customWidth="1"/>
    <col min="32" max="32" width="14.85546875" style="133" bestFit="1" customWidth="1"/>
  </cols>
  <sheetData>
    <row r="1" spans="1:32">
      <c r="B1" s="13" t="s">
        <v>100</v>
      </c>
      <c r="C1" s="13" t="s">
        <v>101</v>
      </c>
      <c r="D1" s="128" t="s">
        <v>69</v>
      </c>
      <c r="E1" s="13" t="s">
        <v>70</v>
      </c>
      <c r="F1" s="13" t="s">
        <v>102</v>
      </c>
      <c r="G1" s="13" t="s">
        <v>72</v>
      </c>
      <c r="I1" s="97" t="s">
        <v>75</v>
      </c>
      <c r="J1" s="97" t="s">
        <v>76</v>
      </c>
      <c r="K1" s="97" t="s">
        <v>77</v>
      </c>
      <c r="L1" s="97" t="s">
        <v>78</v>
      </c>
      <c r="M1" s="97" t="s">
        <v>79</v>
      </c>
      <c r="O1" s="40" t="s">
        <v>81</v>
      </c>
      <c r="P1" s="40" t="s">
        <v>82</v>
      </c>
      <c r="Q1" s="40" t="s">
        <v>83</v>
      </c>
      <c r="R1" s="40" t="s">
        <v>84</v>
      </c>
      <c r="T1" s="42" t="s">
        <v>85</v>
      </c>
      <c r="U1" s="42" t="s">
        <v>86</v>
      </c>
      <c r="V1" s="42" t="s">
        <v>87</v>
      </c>
      <c r="W1" s="42" t="s">
        <v>88</v>
      </c>
      <c r="X1" s="42" t="s">
        <v>89</v>
      </c>
      <c r="Y1" s="42" t="s">
        <v>90</v>
      </c>
      <c r="AA1" s="170" t="s">
        <v>91</v>
      </c>
      <c r="AB1" s="170" t="s">
        <v>92</v>
      </c>
      <c r="AC1" s="170" t="s">
        <v>93</v>
      </c>
      <c r="AE1" s="160" t="s">
        <v>94</v>
      </c>
      <c r="AF1" s="105" t="s">
        <v>95</v>
      </c>
    </row>
    <row r="2" spans="1:32">
      <c r="A2" s="10" t="s">
        <v>8</v>
      </c>
      <c r="B2" s="109">
        <f>'Regional Data Master'!B2</f>
        <v>0.91299999999999992</v>
      </c>
      <c r="C2" s="110">
        <f>'Regional Data Master'!C2</f>
        <v>0.44</v>
      </c>
      <c r="D2" s="129">
        <v>0.19</v>
      </c>
      <c r="E2" s="110">
        <f>'Regional Data Master'!E2/'Regional Data Master'!AJ2</f>
        <v>0.32978726495038757</v>
      </c>
      <c r="F2" s="111">
        <f>'Regional Data Master'!F2</f>
        <v>0.52</v>
      </c>
      <c r="G2" s="134">
        <f>'Regional Data Master'!G2/'Regional Data Master'!AI2</f>
        <v>3.48394395895004E-2</v>
      </c>
      <c r="I2" s="120">
        <f>'Regional Data Master'!I2</f>
        <v>2.9000000000000001E-2</v>
      </c>
      <c r="J2" s="138">
        <f>'Regional Data Master'!J2/'Regional Data Master'!AJ2</f>
        <v>3.4674558739397256E-3</v>
      </c>
      <c r="K2" s="138">
        <f>'Regional Data Master'!K2/'Regional Data Master'!AI2</f>
        <v>2.0276777821937309E-2</v>
      </c>
      <c r="L2" s="138">
        <f>'Regional Data Master'!L2/'Regional Data Master'!AJ2</f>
        <v>6.1485761261936667E-2</v>
      </c>
      <c r="M2" s="302">
        <f>'Regional Data Master'!M2/'Regional Data Master'!AI2</f>
        <v>2.1714682778008415E-4</v>
      </c>
      <c r="O2" s="141">
        <f>'Regional Data Master'!O2</f>
        <v>0.9585665609378029</v>
      </c>
      <c r="P2" s="142">
        <f>'Regional Data Master'!P2</f>
        <v>0.6152171661418584</v>
      </c>
      <c r="Q2" s="142">
        <f>'Regional Data Master'!Q2</f>
        <v>9.2499999999999999E-2</v>
      </c>
      <c r="R2" s="143">
        <f>'Regional Data Master'!R2</f>
        <v>0.79314662731416519</v>
      </c>
      <c r="T2" s="167">
        <v>0.01</v>
      </c>
      <c r="U2" s="299">
        <f>'Regional Data Master'!U2/'Regional Data Master'!AJ2</f>
        <v>1.5158277044545249E-4</v>
      </c>
      <c r="V2" s="150">
        <f>'Regional Data Master'!V2/'Regional Data Master'!AJ2</f>
        <v>8548.3955190002507</v>
      </c>
      <c r="W2" s="154">
        <f>'Regional Data Master'!W2/'Regional Data Master'!AI2</f>
        <v>2.005409918809547E-4</v>
      </c>
      <c r="X2" s="154">
        <f>'Regional Data Master'!X2/'Regional Data Master'!AI2</f>
        <v>2.9454523293226875E-4</v>
      </c>
      <c r="Y2" s="155">
        <f>'Regional Data Master'!Y2/'Regional Data Master'!AH2</f>
        <v>2.8394635901243795E-3</v>
      </c>
      <c r="AA2" s="171">
        <f>'Regional Data Master'!AA2/'Regional Data Master'!AH2</f>
        <v>623.96527295977455</v>
      </c>
      <c r="AB2" s="172">
        <f>'Regional Data Master'!AB2/'Regional Data Master'!AJ2</f>
        <v>1.2463261705000474E-2</v>
      </c>
      <c r="AC2" s="173">
        <f>'Regional Data Master'!AC2/'Regional Data Master'!AI2</f>
        <v>92.457210542518069</v>
      </c>
      <c r="AE2" s="161">
        <f>'Regional Data Master'!AE2/'Regional Data Master'!AJ2</f>
        <v>6.3330018302356333E-3</v>
      </c>
      <c r="AF2" s="162">
        <f>'Regional Data Master'!AF2/'Regional Data Master'!AI2</f>
        <v>1.7814290707347145E-3</v>
      </c>
    </row>
    <row r="3" spans="1:32">
      <c r="A3" s="10" t="s">
        <v>9</v>
      </c>
      <c r="B3" s="112">
        <f>'Regional Data Master'!B3</f>
        <v>0.92200000000000004</v>
      </c>
      <c r="C3" s="113">
        <f>'Regional Data Master'!C3</f>
        <v>0.48</v>
      </c>
      <c r="D3" s="130">
        <v>0.30199999999999999</v>
      </c>
      <c r="E3" s="113">
        <f>'Regional Data Master'!E3/'Regional Data Master'!AJ3</f>
        <v>0.36003713929934811</v>
      </c>
      <c r="F3" s="114">
        <f>'Regional Data Master'!F3</f>
        <v>0.56999999999999995</v>
      </c>
      <c r="G3" s="135">
        <f>'Regional Data Master'!G3/'Regional Data Master'!AI3</f>
        <v>3.6097395129605053E-2</v>
      </c>
      <c r="I3" s="121">
        <f>'Regional Data Master'!I3</f>
        <v>3.5999999999999997E-2</v>
      </c>
      <c r="J3" s="139">
        <f>'Regional Data Master'!J3/'Regional Data Master'!AJ3</f>
        <v>5.5739888769674173E-3</v>
      </c>
      <c r="K3" s="139">
        <f>'Regional Data Master'!K3/'Regional Data Master'!AI3</f>
        <v>2.5075838049351994E-2</v>
      </c>
      <c r="L3" s="139">
        <f>'Regional Data Master'!L3/'Regional Data Master'!AJ3</f>
        <v>7.1620681016714899E-2</v>
      </c>
      <c r="M3" s="303">
        <f>'Regional Data Master'!M3/'Regional Data Master'!AI3</f>
        <v>2.2793513801686995E-4</v>
      </c>
      <c r="O3" s="144">
        <f>'Regional Data Master'!O3</f>
        <v>0.95784017780940311</v>
      </c>
      <c r="P3" s="145">
        <f>'Regional Data Master'!P3</f>
        <v>0.57746974616752489</v>
      </c>
      <c r="Q3" s="145">
        <f>'Regional Data Master'!Q3</f>
        <v>7.0499999999999993E-2</v>
      </c>
      <c r="R3" s="146">
        <f>'Regional Data Master'!R3</f>
        <v>0.74869124443739954</v>
      </c>
      <c r="T3" s="168">
        <v>0.08</v>
      </c>
      <c r="U3" s="300">
        <f>'Regional Data Master'!U3/'Regional Data Master'!AJ3</f>
        <v>6.2846362012642168E-4</v>
      </c>
      <c r="V3" s="151">
        <f>'Regional Data Master'!V3/'Regional Data Master'!AJ3</f>
        <v>8053.5972965138735</v>
      </c>
      <c r="W3" s="156">
        <f>'Regional Data Master'!W3/'Regional Data Master'!AI3</f>
        <v>2.1348780007007188E-4</v>
      </c>
      <c r="X3" s="156">
        <f>'Regional Data Master'!X3/'Regional Data Master'!AI3</f>
        <v>3.7081633744320624E-4</v>
      </c>
      <c r="Y3" s="157">
        <f>'Regional Data Master'!Y3/'Regional Data Master'!AH3</f>
        <v>9.3937237715588688E-4</v>
      </c>
      <c r="AA3" s="174">
        <f>'Regional Data Master'!AA3/'Regional Data Master'!AH3</f>
        <v>1393.796544112296</v>
      </c>
      <c r="AB3" s="175">
        <f>'Regional Data Master'!AB3/'Regional Data Master'!AJ3</f>
        <v>0.30342707013257586</v>
      </c>
      <c r="AC3" s="176">
        <f>'Regional Data Master'!AC3/'Regional Data Master'!AI3</f>
        <v>167.59789912043027</v>
      </c>
      <c r="AE3" s="163">
        <f>'Regional Data Master'!AE3/'Regional Data Master'!AJ3</f>
        <v>7.0006012946543942E-3</v>
      </c>
      <c r="AF3" s="164">
        <f>'Regional Data Master'!AF3/'Regional Data Master'!AI3</f>
        <v>3.561455356309143E-3</v>
      </c>
    </row>
    <row r="4" spans="1:32">
      <c r="A4" s="10" t="s">
        <v>10</v>
      </c>
      <c r="B4" s="112">
        <f>'Regional Data Master'!B4</f>
        <v>0.94900000000000007</v>
      </c>
      <c r="C4" s="113">
        <f>'Regional Data Master'!C4</f>
        <v>0.6</v>
      </c>
      <c r="D4" s="130">
        <v>0.16900000000000001</v>
      </c>
      <c r="E4" s="113">
        <f>'Regional Data Master'!E4/'Regional Data Master'!AJ4</f>
        <v>0.51608686842248708</v>
      </c>
      <c r="F4" s="114">
        <f>'Regional Data Master'!F4</f>
        <v>0.65</v>
      </c>
      <c r="G4" s="135">
        <f>'Regional Data Master'!G4/'Regional Data Master'!AI4</f>
        <v>3.9683431559036461E-2</v>
      </c>
      <c r="I4" s="121">
        <f>'Regional Data Master'!I4</f>
        <v>8.2000000000000003E-2</v>
      </c>
      <c r="J4" s="139">
        <f>'Regional Data Master'!J4/'Regional Data Master'!AJ4</f>
        <v>1.0438317628683334E-2</v>
      </c>
      <c r="K4" s="139">
        <f>'Regional Data Master'!K4/'Regional Data Master'!AI4</f>
        <v>4.2498361009710328E-2</v>
      </c>
      <c r="L4" s="139">
        <f>'Regional Data Master'!L4/'Regional Data Master'!AJ4</f>
        <v>7.6718723658036142E-2</v>
      </c>
      <c r="M4" s="303">
        <f>'Regional Data Master'!M4/'Regional Data Master'!AI4</f>
        <v>3.3550086078345241E-4</v>
      </c>
      <c r="O4" s="144">
        <f>'Regional Data Master'!O4</f>
        <v>0.96277982636456116</v>
      </c>
      <c r="P4" s="145">
        <f>'Regional Data Master'!P4</f>
        <v>0.7994048253783721</v>
      </c>
      <c r="Q4" s="145">
        <f>'Regional Data Master'!Q4</f>
        <v>0.159</v>
      </c>
      <c r="R4" s="146">
        <f>'Regional Data Master'!R4</f>
        <v>0.959601625443117</v>
      </c>
      <c r="T4" s="168">
        <v>0.66</v>
      </c>
      <c r="U4" s="300">
        <f>'Regional Data Master'!U4/'Regional Data Master'!AJ4</f>
        <v>4.0249658280401201E-3</v>
      </c>
      <c r="V4" s="151">
        <f>'Regional Data Master'!V4/'Regional Data Master'!AJ4</f>
        <v>15863.429972949578</v>
      </c>
      <c r="W4" s="156">
        <f>'Regional Data Master'!W4/'Regional Data Master'!AI4</f>
        <v>2.7040580536681776E-4</v>
      </c>
      <c r="X4" s="156">
        <f>'Regional Data Master'!X4/'Regional Data Master'!AI4</f>
        <v>8.1335959196115147E-4</v>
      </c>
      <c r="Y4" s="157">
        <f>'Regional Data Master'!Y4/'Regional Data Master'!AH4</f>
        <v>6.2051206459932074E-3</v>
      </c>
      <c r="AA4" s="174">
        <f>'Regional Data Master'!AA4/'Regional Data Master'!AH4</f>
        <v>648.30837551948377</v>
      </c>
      <c r="AB4" s="175">
        <f>'Regional Data Master'!AB4/'Regional Data Master'!AJ4</f>
        <v>1.223656742404257</v>
      </c>
      <c r="AC4" s="176">
        <f>'Regional Data Master'!AC4/'Regional Data Master'!AI4</f>
        <v>233.28144618844203</v>
      </c>
      <c r="AE4" s="163">
        <f>'Regional Data Master'!AE4/'Regional Data Master'!AJ4</f>
        <v>5.093450506605199E-3</v>
      </c>
      <c r="AF4" s="164">
        <f>'Regional Data Master'!AF4/'Regional Data Master'!AI4</f>
        <v>1.4639439193410085E-2</v>
      </c>
    </row>
    <row r="5" spans="1:32">
      <c r="A5" s="10" t="s">
        <v>11</v>
      </c>
      <c r="B5" s="112">
        <f>'Regional Data Master'!B5</f>
        <v>0.8859999999999999</v>
      </c>
      <c r="C5" s="113">
        <f>'Regional Data Master'!C5</f>
        <v>0.37</v>
      </c>
      <c r="D5" s="130">
        <v>0.153</v>
      </c>
      <c r="E5" s="113">
        <f>'Regional Data Master'!E5/'Regional Data Master'!AJ5</f>
        <v>0.34864668879738847</v>
      </c>
      <c r="F5" s="114">
        <f>'Regional Data Master'!F5</f>
        <v>0.52</v>
      </c>
      <c r="G5" s="135">
        <f>'Regional Data Master'!G5/'Regional Data Master'!AI5</f>
        <v>4.2124464629083744E-2</v>
      </c>
      <c r="I5" s="121">
        <f>'Regional Data Master'!I5</f>
        <v>3.4000000000000002E-2</v>
      </c>
      <c r="J5" s="139">
        <f>'Regional Data Master'!J5/'Regional Data Master'!AJ5</f>
        <v>2.4338775684308515E-3</v>
      </c>
      <c r="K5" s="139">
        <f>'Regional Data Master'!K5/'Regional Data Master'!AI5</f>
        <v>2.1191520570936942E-2</v>
      </c>
      <c r="L5" s="139">
        <f>'Regional Data Master'!L5/'Regional Data Master'!AJ5</f>
        <v>5.4323143666523646E-2</v>
      </c>
      <c r="M5" s="303">
        <f>'Regional Data Master'!M5/'Regional Data Master'!AI5</f>
        <v>2.4105795404860298E-4</v>
      </c>
      <c r="O5" s="144">
        <f>'Regional Data Master'!O5</f>
        <v>0.95676936250564304</v>
      </c>
      <c r="P5" s="145">
        <f>'Regional Data Master'!P5</f>
        <v>0.62470581854819307</v>
      </c>
      <c r="Q5" s="145">
        <f>'Regional Data Master'!Q5</f>
        <v>0.04</v>
      </c>
      <c r="R5" s="146">
        <f>'Regional Data Master'!R5</f>
        <v>0.846956133831268</v>
      </c>
      <c r="T5" s="168">
        <v>0.01</v>
      </c>
      <c r="U5" s="300">
        <f>'Regional Data Master'!U5/'Regional Data Master'!AJ5</f>
        <v>7.9665580203793339E-5</v>
      </c>
      <c r="V5" s="151">
        <f>'Regional Data Master'!V5/'Regional Data Master'!AJ5</f>
        <v>9756.1832658850508</v>
      </c>
      <c r="W5" s="156">
        <f>'Regional Data Master'!W5/'Regional Data Master'!AI5</f>
        <v>1.909940151290767E-4</v>
      </c>
      <c r="X5" s="156">
        <f>'Regional Data Master'!X5/'Regional Data Master'!AI5</f>
        <v>3.1834882441714505E-4</v>
      </c>
      <c r="Y5" s="157">
        <f>'Regional Data Master'!Y5/'Regional Data Master'!AH5</f>
        <v>9.3267211432410038E-4</v>
      </c>
      <c r="AA5" s="174">
        <f>'Regional Data Master'!AA5/'Regional Data Master'!AH5</f>
        <v>431.17925783706073</v>
      </c>
      <c r="AB5" s="175">
        <f>'Regional Data Master'!AB5/'Regional Data Master'!AJ5</f>
        <v>1.4070070582449485E-2</v>
      </c>
      <c r="AC5" s="176">
        <f>'Regional Data Master'!AC5/'Regional Data Master'!AI5</f>
        <v>88.151083905727702</v>
      </c>
      <c r="AE5" s="163">
        <f>'Regional Data Master'!AE5/'Regional Data Master'!AJ5</f>
        <v>7.292850672829144E-3</v>
      </c>
      <c r="AF5" s="164">
        <f>'Regional Data Master'!AF5/'Regional Data Master'!AI5</f>
        <v>2.9965491789020371E-3</v>
      </c>
    </row>
    <row r="6" spans="1:32">
      <c r="A6" s="10" t="s">
        <v>12</v>
      </c>
      <c r="B6" s="112">
        <f>'Regional Data Master'!B6</f>
        <v>0.91</v>
      </c>
      <c r="C6" s="113">
        <f>'Regional Data Master'!C6</f>
        <v>0.45</v>
      </c>
      <c r="D6" s="130">
        <v>0.25800000000000001</v>
      </c>
      <c r="E6" s="113">
        <f>'Regional Data Master'!E6/'Regional Data Master'!AJ6</f>
        <v>0.35601442596321836</v>
      </c>
      <c r="F6" s="114">
        <f>'Regional Data Master'!F6</f>
        <v>0.5</v>
      </c>
      <c r="G6" s="135">
        <f>'Regional Data Master'!G6/'Regional Data Master'!AI6</f>
        <v>3.9194429875623896E-2</v>
      </c>
      <c r="I6" s="121">
        <f>'Regional Data Master'!I6</f>
        <v>2.9000000000000001E-2</v>
      </c>
      <c r="J6" s="139">
        <f>'Regional Data Master'!J6/'Regional Data Master'!AJ6</f>
        <v>3.6086464578595902E-3</v>
      </c>
      <c r="K6" s="139">
        <f>'Regional Data Master'!K6/'Regional Data Master'!AI6</f>
        <v>2.1840022823418209E-2</v>
      </c>
      <c r="L6" s="139">
        <f>'Regional Data Master'!L6/'Regional Data Master'!AJ6</f>
        <v>6.2679763863109708E-2</v>
      </c>
      <c r="M6" s="303">
        <f>'Regional Data Master'!M6/'Regional Data Master'!AI6</f>
        <v>2.5994418060470531E-4</v>
      </c>
      <c r="O6" s="144">
        <f>'Regional Data Master'!O6</f>
        <v>0.96104570788570165</v>
      </c>
      <c r="P6" s="145">
        <f>'Regional Data Master'!P6</f>
        <v>0.65567424048527223</v>
      </c>
      <c r="Q6" s="145">
        <f>'Regional Data Master'!Q6</f>
        <v>0.17149999999999999</v>
      </c>
      <c r="R6" s="146">
        <f>'Regional Data Master'!R6</f>
        <v>0.82136232791147668</v>
      </c>
      <c r="T6" s="168">
        <v>0.05</v>
      </c>
      <c r="U6" s="300">
        <f>'Regional Data Master'!U6/'Regional Data Master'!AJ6</f>
        <v>2.6945665681892401E-4</v>
      </c>
      <c r="V6" s="151">
        <f>'Regional Data Master'!V6/'Regional Data Master'!AJ6</f>
        <v>10019.413706377984</v>
      </c>
      <c r="W6" s="156">
        <f>'Regional Data Master'!W6/'Regional Data Master'!AI6</f>
        <v>2.3414175878643965E-4</v>
      </c>
      <c r="X6" s="156">
        <f>'Regional Data Master'!X6/'Regional Data Master'!AI6</f>
        <v>3.714640992242343E-4</v>
      </c>
      <c r="Y6" s="157">
        <f>'Regional Data Master'!Y6/'Regional Data Master'!AH6</f>
        <v>9.8206621762436121E-4</v>
      </c>
      <c r="AA6" s="174">
        <f>'Regional Data Master'!AA6/'Regional Data Master'!AH6</f>
        <v>536.04897870695333</v>
      </c>
      <c r="AB6" s="175">
        <f>'Regional Data Master'!AB6/'Regional Data Master'!AJ6</f>
        <v>3.2729034634632108E-2</v>
      </c>
      <c r="AC6" s="176">
        <f>'Regional Data Master'!AC6/'Regional Data Master'!AI6</f>
        <v>90.054522610169101</v>
      </c>
      <c r="AE6" s="163">
        <f>'Regional Data Master'!AE6/'Regional Data Master'!AJ6</f>
        <v>5.9261809808537355E-3</v>
      </c>
      <c r="AF6" s="164">
        <f>'Regional Data Master'!AF6/'Regional Data Master'!AI6</f>
        <v>3.556253097875578E-3</v>
      </c>
    </row>
    <row r="7" spans="1:32">
      <c r="A7" s="10" t="s">
        <v>13</v>
      </c>
      <c r="B7" s="112">
        <f>'Regional Data Master'!B7</f>
        <v>0.88</v>
      </c>
      <c r="C7" s="113">
        <f>'Regional Data Master'!C7</f>
        <v>0.33</v>
      </c>
      <c r="D7" s="130">
        <v>0.19400000000000001</v>
      </c>
      <c r="E7" s="113">
        <f>'Regional Data Master'!E7/'Regional Data Master'!AJ7</f>
        <v>0.25925575960912839</v>
      </c>
      <c r="F7" s="114">
        <f>'Regional Data Master'!F7</f>
        <v>0.47</v>
      </c>
      <c r="G7" s="135">
        <f>'Regional Data Master'!G7/'Regional Data Master'!AI7</f>
        <v>4.4862663282983523E-2</v>
      </c>
      <c r="I7" s="121">
        <f>'Regional Data Master'!I7</f>
        <v>2.5999999999999999E-2</v>
      </c>
      <c r="J7" s="139">
        <f>'Regional Data Master'!J7/'Regional Data Master'!AJ7</f>
        <v>1.3833805354637285E-3</v>
      </c>
      <c r="K7" s="139">
        <f>'Regional Data Master'!K7/'Regional Data Master'!AI7</f>
        <v>1.7831680317532961E-2</v>
      </c>
      <c r="L7" s="139">
        <f>'Regional Data Master'!L7/'Regional Data Master'!AJ7</f>
        <v>4.023399140179109E-2</v>
      </c>
      <c r="M7" s="303">
        <f>'Regional Data Master'!M7/'Regional Data Master'!AI7</f>
        <v>1.613159256441814E-4</v>
      </c>
      <c r="O7" s="144">
        <f>'Regional Data Master'!O7</f>
        <v>0.90101858991149597</v>
      </c>
      <c r="P7" s="145">
        <f>'Regional Data Master'!P7</f>
        <v>0.7404766208836141</v>
      </c>
      <c r="Q7" s="145">
        <f>'Regional Data Master'!Q7</f>
        <v>0.42799999999999999</v>
      </c>
      <c r="R7" s="146">
        <f>'Regional Data Master'!R7</f>
        <v>0.6605536515150956</v>
      </c>
      <c r="T7" s="168">
        <v>0.01</v>
      </c>
      <c r="U7" s="300">
        <f>'Regional Data Master'!U7/'Regional Data Master'!AJ7</f>
        <v>2.9663130390060454E-5</v>
      </c>
      <c r="V7" s="151">
        <f>'Regional Data Master'!V7/'Regional Data Master'!AJ7</f>
        <v>12441.556292868681</v>
      </c>
      <c r="W7" s="156">
        <f>'Regional Data Master'!W7/'Regional Data Master'!AI7</f>
        <v>1.958468106862266E-4</v>
      </c>
      <c r="X7" s="156">
        <f>'Regional Data Master'!X7/'Regional Data Master'!AI7</f>
        <v>3.3627240985721049E-4</v>
      </c>
      <c r="Y7" s="157">
        <f>'Regional Data Master'!Y7/'Regional Data Master'!AH7</f>
        <v>6.6824289127820834E-4</v>
      </c>
      <c r="AA7" s="174">
        <f>'Regional Data Master'!AA7/'Regional Data Master'!AH7</f>
        <v>562.10608931970501</v>
      </c>
      <c r="AB7" s="175">
        <f>'Regional Data Master'!AB7/'Regional Data Master'!AJ7</f>
        <v>8.629274295290314E-3</v>
      </c>
      <c r="AC7" s="176">
        <f>'Regional Data Master'!AC7/'Regional Data Master'!AI7</f>
        <v>92.769541904002082</v>
      </c>
      <c r="AE7" s="163">
        <f>'Regional Data Master'!AE7/'Regional Data Master'!AJ7</f>
        <v>4.2078498782409397E-3</v>
      </c>
      <c r="AF7" s="164">
        <f>'Regional Data Master'!AF7/'Regional Data Master'!AI7</f>
        <v>2.1598123718835445E-3</v>
      </c>
    </row>
    <row r="8" spans="1:32">
      <c r="A8" s="10" t="s">
        <v>14</v>
      </c>
      <c r="B8" s="112">
        <f>'Regional Data Master'!B8</f>
        <v>0.91299999999999992</v>
      </c>
      <c r="C8" s="113">
        <f>'Regional Data Master'!C8</f>
        <v>0.5</v>
      </c>
      <c r="D8" s="130">
        <v>0.13900000000000001</v>
      </c>
      <c r="E8" s="113">
        <f>'Regional Data Master'!E8/'Regional Data Master'!AJ8</f>
        <v>0.44720097030679956</v>
      </c>
      <c r="F8" s="114">
        <f>'Regional Data Master'!F8</f>
        <v>0.53</v>
      </c>
      <c r="G8" s="135">
        <f>'Regional Data Master'!G8/'Regional Data Master'!AI8</f>
        <v>4.2399024801200454E-2</v>
      </c>
      <c r="I8" s="121">
        <f>'Regional Data Master'!I8</f>
        <v>3.9E-2</v>
      </c>
      <c r="J8" s="139">
        <f>'Regional Data Master'!J8/'Regional Data Master'!AJ8</f>
        <v>2.8672779890383192E-3</v>
      </c>
      <c r="K8" s="139">
        <f>'Regional Data Master'!K8/'Regional Data Master'!AI8</f>
        <v>2.1689458176954782E-2</v>
      </c>
      <c r="L8" s="139">
        <f>'Regional Data Master'!L8/'Regional Data Master'!AJ8</f>
        <v>6.9459710955304135E-2</v>
      </c>
      <c r="M8" s="303">
        <f>'Regional Data Master'!M8/'Regional Data Master'!AI8</f>
        <v>2.8062216968325032E-4</v>
      </c>
      <c r="O8" s="144">
        <f>'Regional Data Master'!O8</f>
        <v>0.92952728781845673</v>
      </c>
      <c r="P8" s="145">
        <f>'Regional Data Master'!P8</f>
        <v>0.57353116074614219</v>
      </c>
      <c r="Q8" s="145">
        <f>'Regional Data Master'!Q8</f>
        <v>0.10099999999999999</v>
      </c>
      <c r="R8" s="146">
        <f>'Regional Data Master'!R8</f>
        <v>0.82521824504660624</v>
      </c>
      <c r="T8" s="168">
        <v>0.03</v>
      </c>
      <c r="U8" s="300">
        <f>'Regional Data Master'!U8/'Regional Data Master'!AJ8</f>
        <v>1.7830352378107517E-4</v>
      </c>
      <c r="V8" s="151">
        <f>'Regional Data Master'!V8/'Regional Data Master'!AJ8</f>
        <v>10032.73760833224</v>
      </c>
      <c r="W8" s="156">
        <f>'Regional Data Master'!W8/'Regional Data Master'!AI8</f>
        <v>1.6648100496426246E-4</v>
      </c>
      <c r="X8" s="156">
        <f>'Regional Data Master'!X8/'Regional Data Master'!AI8</f>
        <v>3.7440795890935946E-4</v>
      </c>
      <c r="Y8" s="157">
        <f>'Regional Data Master'!Y8/'Regional Data Master'!AH8</f>
        <v>2.7190191947432901E-3</v>
      </c>
      <c r="AA8" s="174">
        <f>'Regional Data Master'!AA8/'Regional Data Master'!AH8</f>
        <v>632.1560965437676</v>
      </c>
      <c r="AB8" s="175">
        <f>'Regional Data Master'!AB8/'Regional Data Master'!AJ8</f>
        <v>3.9690364393667334E-2</v>
      </c>
      <c r="AC8" s="176">
        <f>'Regional Data Master'!AC8/'Regional Data Master'!AI8</f>
        <v>73.743263943901482</v>
      </c>
      <c r="AE8" s="163">
        <f>'Regional Data Master'!AE8/'Regional Data Master'!AJ8</f>
        <v>7.0823208490100598E-3</v>
      </c>
      <c r="AF8" s="164">
        <f>'Regional Data Master'!AF8/'Regional Data Master'!AI8</f>
        <v>4.6520826326792155E-3</v>
      </c>
    </row>
    <row r="9" spans="1:32">
      <c r="A9" s="10" t="s">
        <v>15</v>
      </c>
      <c r="B9" s="112">
        <f>'Regional Data Master'!B9</f>
        <v>0.94200000000000006</v>
      </c>
      <c r="C9" s="113">
        <f>'Regional Data Master'!C9</f>
        <v>0.5</v>
      </c>
      <c r="D9" s="130">
        <v>0.214</v>
      </c>
      <c r="E9" s="113">
        <f>'Regional Data Master'!E9/'Regional Data Master'!AJ9</f>
        <v>0.36066409123403942</v>
      </c>
      <c r="F9" s="114">
        <f>'Regional Data Master'!F9</f>
        <v>0.53</v>
      </c>
      <c r="G9" s="135">
        <f>'Regional Data Master'!G9/'Regional Data Master'!AI9</f>
        <v>3.6534397764067847E-2</v>
      </c>
      <c r="I9" s="121">
        <f>'Regional Data Master'!I9</f>
        <v>5.5E-2</v>
      </c>
      <c r="J9" s="139">
        <f>'Regional Data Master'!J9/'Regional Data Master'!AJ9</f>
        <v>6.7196764087955798E-3</v>
      </c>
      <c r="K9" s="139">
        <f>'Regional Data Master'!K9/'Regional Data Master'!AI9</f>
        <v>3.6910576989483315E-2</v>
      </c>
      <c r="L9" s="139">
        <f>'Regional Data Master'!L9/'Regional Data Master'!AJ9</f>
        <v>6.8569887222736964E-2</v>
      </c>
      <c r="M9" s="303">
        <f>'Regional Data Master'!M9/'Regional Data Master'!AI9</f>
        <v>2.7407582409936588E-4</v>
      </c>
      <c r="O9" s="144">
        <f>'Regional Data Master'!O9</f>
        <v>0.95695734282140432</v>
      </c>
      <c r="P9" s="145">
        <f>'Regional Data Master'!P9</f>
        <v>0.60660617776279613</v>
      </c>
      <c r="Q9" s="145">
        <f>'Regional Data Master'!Q9</f>
        <v>0.154</v>
      </c>
      <c r="R9" s="146">
        <f>'Regional Data Master'!R9</f>
        <v>0.80226158505472256</v>
      </c>
      <c r="T9" s="168">
        <v>0.09</v>
      </c>
      <c r="U9" s="300">
        <f>'Regional Data Master'!U9/'Regional Data Master'!AJ9</f>
        <v>7.1891263601108163E-4</v>
      </c>
      <c r="V9" s="151">
        <f>'Regional Data Master'!V9/'Regional Data Master'!AJ9</f>
        <v>9259.320846897037</v>
      </c>
      <c r="W9" s="156">
        <f>'Regional Data Master'!W9/'Regional Data Master'!AI9</f>
        <v>2.2056320396154664E-4</v>
      </c>
      <c r="X9" s="156">
        <f>'Regional Data Master'!X9/'Regional Data Master'!AI9</f>
        <v>4.6406369505227216E-4</v>
      </c>
      <c r="Y9" s="157">
        <f>'Regional Data Master'!Y9/'Regional Data Master'!AH9</f>
        <v>3.1235905801499705E-3</v>
      </c>
      <c r="AA9" s="174">
        <f>'Regional Data Master'!AA9/'Regional Data Master'!AH9</f>
        <v>981.6961712284658</v>
      </c>
      <c r="AB9" s="175">
        <f>'Regional Data Master'!AB9/'Regional Data Master'!AJ9</f>
        <v>3.0379953955083489E-2</v>
      </c>
      <c r="AC9" s="176">
        <f>'Regional Data Master'!AC9/'Regional Data Master'!AI9</f>
        <v>170.40597390615119</v>
      </c>
      <c r="AE9" s="163">
        <f>'Regional Data Master'!AE9/'Regional Data Master'!AJ9</f>
        <v>5.7914164131780714E-3</v>
      </c>
      <c r="AF9" s="164">
        <f>'Regional Data Master'!AF9/'Regional Data Master'!AI9</f>
        <v>5.4837285444410419E-3</v>
      </c>
    </row>
    <row r="10" spans="1:32">
      <c r="A10" s="10" t="s">
        <v>16</v>
      </c>
      <c r="B10" s="112">
        <f>'Regional Data Master'!B10</f>
        <v>0.93299999999999994</v>
      </c>
      <c r="C10" s="113">
        <f>'Regional Data Master'!C10</f>
        <v>0.5</v>
      </c>
      <c r="D10" s="130">
        <v>0.26400000000000001</v>
      </c>
      <c r="E10" s="113">
        <f>'Regional Data Master'!E10/'Regional Data Master'!AJ10</f>
        <v>0.36414486278282376</v>
      </c>
      <c r="F10" s="114">
        <f>'Regional Data Master'!F10</f>
        <v>0.56999999999999995</v>
      </c>
      <c r="G10" s="135">
        <f>'Regional Data Master'!G10/'Regional Data Master'!AI10</f>
        <v>3.4889608286879412E-2</v>
      </c>
      <c r="I10" s="121">
        <f>'Regional Data Master'!I10</f>
        <v>4.2999999999999997E-2</v>
      </c>
      <c r="J10" s="139">
        <f>'Regional Data Master'!J10/'Regional Data Master'!AJ10</f>
        <v>4.5103743307914803E-3</v>
      </c>
      <c r="K10" s="139">
        <f>'Regional Data Master'!K10/'Regional Data Master'!AI10</f>
        <v>2.4484356905153503E-2</v>
      </c>
      <c r="L10" s="139">
        <f>'Regional Data Master'!L10/'Regional Data Master'!AJ10</f>
        <v>6.334883391684562E-2</v>
      </c>
      <c r="M10" s="303">
        <f>'Regional Data Master'!M10/'Regional Data Master'!AI10</f>
        <v>2.6969268147215782E-4</v>
      </c>
      <c r="O10" s="144">
        <f>'Regional Data Master'!O10</f>
        <v>0.92205554231037634</v>
      </c>
      <c r="P10" s="145">
        <f>'Regional Data Master'!P10</f>
        <v>0.52722186271021487</v>
      </c>
      <c r="Q10" s="145">
        <f>'Regional Data Master'!Q10</f>
        <v>0.14849999999999999</v>
      </c>
      <c r="R10" s="146">
        <f>'Regional Data Master'!R10</f>
        <v>0.75661270604808706</v>
      </c>
      <c r="T10" s="168">
        <v>0.05</v>
      </c>
      <c r="U10" s="300">
        <f>'Regional Data Master'!U10/'Regional Data Master'!AJ10</f>
        <v>1.8793226378297835E-4</v>
      </c>
      <c r="V10" s="151">
        <f>'Regional Data Master'!V10/'Regional Data Master'!AJ10</f>
        <v>13532.081243712713</v>
      </c>
      <c r="W10" s="156">
        <f>'Regional Data Master'!W10/'Regional Data Master'!AI10</f>
        <v>2.2639997511887143E-4</v>
      </c>
      <c r="X10" s="156">
        <f>'Regional Data Master'!X10/'Regional Data Master'!AI10</f>
        <v>3.9279480935749972E-4</v>
      </c>
      <c r="Y10" s="157">
        <f>'Regional Data Master'!Y10/'Regional Data Master'!AH10</f>
        <v>1.3895170312537193E-3</v>
      </c>
      <c r="AA10" s="174">
        <f>'Regional Data Master'!AA10/'Regional Data Master'!AH10</f>
        <v>594.1667292265945</v>
      </c>
      <c r="AB10" s="175">
        <f>'Regional Data Master'!AB10/'Regional Data Master'!AJ10</f>
        <v>4.3086081642578107E-2</v>
      </c>
      <c r="AC10" s="176">
        <f>'Regional Data Master'!AC10/'Regional Data Master'!AI10</f>
        <v>81.183829461817524</v>
      </c>
      <c r="AE10" s="163">
        <f>'Regional Data Master'!AE10/'Regional Data Master'!AJ10</f>
        <v>5.1754457309567984E-3</v>
      </c>
      <c r="AF10" s="164">
        <f>'Regional Data Master'!AF10/'Regional Data Master'!AI10</f>
        <v>2.6575698089458632E-3</v>
      </c>
    </row>
    <row r="11" spans="1:32">
      <c r="A11" s="10" t="s">
        <v>17</v>
      </c>
      <c r="B11" s="112">
        <f>'Regional Data Master'!B11</f>
        <v>0.90200000000000002</v>
      </c>
      <c r="C11" s="113">
        <f>'Regional Data Master'!C11</f>
        <v>0.46</v>
      </c>
      <c r="D11" s="130">
        <v>0.16400000000000001</v>
      </c>
      <c r="E11" s="113">
        <f>'Regional Data Master'!E11/'Regional Data Master'!AJ11</f>
        <v>0.35862257661038149</v>
      </c>
      <c r="F11" s="114">
        <f>'Regional Data Master'!F11</f>
        <v>0.51</v>
      </c>
      <c r="G11" s="135">
        <f>'Regional Data Master'!G11/'Regional Data Master'!AI11</f>
        <v>4.5548596942937954E-2</v>
      </c>
      <c r="I11" s="121">
        <f>'Regional Data Master'!I11</f>
        <v>2.3E-2</v>
      </c>
      <c r="J11" s="139">
        <f>'Regional Data Master'!J11/'Regional Data Master'!AJ11</f>
        <v>2.5772944027517199E-3</v>
      </c>
      <c r="K11" s="139">
        <f>'Regional Data Master'!K11/'Regional Data Master'!AI11</f>
        <v>1.3454113294621949E-2</v>
      </c>
      <c r="L11" s="139">
        <f>'Regional Data Master'!L11/'Regional Data Master'!AJ11</f>
        <v>5.4965994371482176E-2</v>
      </c>
      <c r="M11" s="303">
        <f>'Regional Data Master'!M11/'Regional Data Master'!AI11</f>
        <v>2.2706346318046645E-4</v>
      </c>
      <c r="O11" s="144">
        <f>'Regional Data Master'!O11</f>
        <v>0.93412933228863348</v>
      </c>
      <c r="P11" s="145">
        <f>'Regional Data Master'!P11</f>
        <v>0.42604330307082</v>
      </c>
      <c r="Q11" s="145">
        <f>'Regional Data Master'!Q11</f>
        <v>0.13</v>
      </c>
      <c r="R11" s="146">
        <f>'Regional Data Master'!R11</f>
        <v>0.74317274320782645</v>
      </c>
      <c r="T11" s="168">
        <v>0.01</v>
      </c>
      <c r="U11" s="300">
        <f>'Regional Data Master'!U11/'Regional Data Master'!AJ11</f>
        <v>6.5959193245778615E-5</v>
      </c>
      <c r="V11" s="151">
        <f>'Regional Data Master'!V11/'Regional Data Master'!AJ11</f>
        <v>9795.5035533880018</v>
      </c>
      <c r="W11" s="156">
        <f>'Regional Data Master'!W11/'Regional Data Master'!AI11</f>
        <v>1.817565197922523E-4</v>
      </c>
      <c r="X11" s="156">
        <f>'Regional Data Master'!X11/'Regional Data Master'!AI11</f>
        <v>2.8632021946273597E-4</v>
      </c>
      <c r="Y11" s="157">
        <f>'Regional Data Master'!Y11/'Regional Data Master'!AH11</f>
        <v>3.6485618131718527E-4</v>
      </c>
      <c r="AA11" s="174">
        <f>'Regional Data Master'!AA11/'Regional Data Master'!AH11</f>
        <v>332.60138687238242</v>
      </c>
      <c r="AB11" s="175">
        <f>'Regional Data Master'!AB11/'Regional Data Master'!AJ11</f>
        <v>2.309353502188868E-2</v>
      </c>
      <c r="AC11" s="176">
        <f>'Regional Data Master'!AC11/'Regional Data Master'!AI11</f>
        <v>70.224109919733849</v>
      </c>
      <c r="AE11" s="163">
        <f>'Regional Data Master'!AE11/'Regional Data Master'!AJ11</f>
        <v>7.4328681988742968E-3</v>
      </c>
      <c r="AF11" s="164">
        <f>'Regional Data Master'!AF11/'Regional Data Master'!AI11</f>
        <v>2.3900982352681177E-3</v>
      </c>
    </row>
    <row r="12" spans="1:32">
      <c r="A12" s="10" t="s">
        <v>18</v>
      </c>
      <c r="B12" s="112">
        <f>'Regional Data Master'!B12</f>
        <v>0.90900000000000003</v>
      </c>
      <c r="C12" s="113">
        <f>'Regional Data Master'!C12</f>
        <v>0.44</v>
      </c>
      <c r="D12" s="130">
        <v>0.193</v>
      </c>
      <c r="E12" s="113">
        <f>'Regional Data Master'!E12/'Regional Data Master'!AJ12</f>
        <v>0.36601280535051589</v>
      </c>
      <c r="F12" s="114">
        <f>'Regional Data Master'!F12</f>
        <v>0.51</v>
      </c>
      <c r="G12" s="135">
        <f>'Regional Data Master'!G12/'Regional Data Master'!AI12</f>
        <v>4.001813659335747E-2</v>
      </c>
      <c r="I12" s="121">
        <f>'Regional Data Master'!I12</f>
        <v>2.8000000000000001E-2</v>
      </c>
      <c r="J12" s="139">
        <f>'Regional Data Master'!J12/'Regional Data Master'!AJ12</f>
        <v>3.680780158085325E-3</v>
      </c>
      <c r="K12" s="139">
        <f>'Regional Data Master'!K12/'Regional Data Master'!AI12</f>
        <v>1.8700153776068679E-2</v>
      </c>
      <c r="L12" s="139">
        <f>'Regional Data Master'!L12/'Regional Data Master'!AJ12</f>
        <v>6.3498686107878233E-2</v>
      </c>
      <c r="M12" s="303">
        <f>'Regional Data Master'!M12/'Regional Data Master'!AI12</f>
        <v>2.2858523878065628E-4</v>
      </c>
      <c r="O12" s="144">
        <f>'Regional Data Master'!O12</f>
        <v>0.95694442161449733</v>
      </c>
      <c r="P12" s="145">
        <f>'Regional Data Master'!P12</f>
        <v>0.68110494785557063</v>
      </c>
      <c r="Q12" s="145">
        <f>'Regional Data Master'!Q12</f>
        <v>0.27649999999999997</v>
      </c>
      <c r="R12" s="146">
        <f>'Regional Data Master'!R12</f>
        <v>0.81087800489839346</v>
      </c>
      <c r="T12" s="168">
        <v>0.02</v>
      </c>
      <c r="U12" s="300">
        <f>'Regional Data Master'!U12/'Regional Data Master'!AJ12</f>
        <v>1.3070952265928002E-4</v>
      </c>
      <c r="V12" s="151">
        <f>'Regional Data Master'!V12/'Regional Data Master'!AJ12</f>
        <v>11274.143775517701</v>
      </c>
      <c r="W12" s="156">
        <f>'Regional Data Master'!W12/'Regional Data Master'!AI12</f>
        <v>1.8500180724308809E-4</v>
      </c>
      <c r="X12" s="156">
        <f>'Regional Data Master'!X12/'Regional Data Master'!AI12</f>
        <v>2.9816302829779087E-4</v>
      </c>
      <c r="Y12" s="157">
        <f>'Regional Data Master'!Y12/'Regional Data Master'!AH12</f>
        <v>8.7282026493929246E-4</v>
      </c>
      <c r="AA12" s="174">
        <f>'Regional Data Master'!AA12/'Regional Data Master'!AH12</f>
        <v>628.33581264262489</v>
      </c>
      <c r="AB12" s="175">
        <f>'Regional Data Master'!AB12/'Regional Data Master'!AJ12</f>
        <v>5.6597746149558883E-2</v>
      </c>
      <c r="AC12" s="176">
        <f>'Regional Data Master'!AC12/'Regional Data Master'!AI12</f>
        <v>135.8105752593768</v>
      </c>
      <c r="AE12" s="163">
        <f>'Regional Data Master'!AE12/'Regional Data Master'!AJ12</f>
        <v>6.6769038364813413E-3</v>
      </c>
      <c r="AF12" s="164">
        <f>'Regional Data Master'!AF12/'Regional Data Master'!AI12</f>
        <v>2.384277626758319E-3</v>
      </c>
    </row>
    <row r="13" spans="1:32">
      <c r="A13" s="10" t="s">
        <v>103</v>
      </c>
      <c r="B13" s="115">
        <f>'Regional Data Master'!B13</f>
        <v>0.90700000000000003</v>
      </c>
      <c r="C13" s="116">
        <f>'Regional Data Master'!C13</f>
        <v>0.48</v>
      </c>
      <c r="D13" s="131">
        <v>0.19800000000000001</v>
      </c>
      <c r="E13" s="116">
        <f>'Regional Data Master'!E13/'Regional Data Master'!AJ13</f>
        <v>0.344381582469726</v>
      </c>
      <c r="F13" s="117">
        <f>'Regional Data Master'!F13</f>
        <v>0.5</v>
      </c>
      <c r="G13" s="136">
        <f>'Regional Data Master'!G13/'Regional Data Master'!AI13</f>
        <v>3.7474687138862671E-2</v>
      </c>
      <c r="I13" s="122">
        <f>'Regional Data Master'!I13</f>
        <v>2.5999999999999999E-2</v>
      </c>
      <c r="J13" s="140">
        <f>'Regional Data Master'!J13/'Regional Data Master'!AJ13</f>
        <v>2.982694264620851E-3</v>
      </c>
      <c r="K13" s="140">
        <f>'Regional Data Master'!K13/'Regional Data Master'!AI13</f>
        <v>1.7326992262130036E-2</v>
      </c>
      <c r="L13" s="140">
        <f>'Regional Data Master'!L13/'Regional Data Master'!AJ13</f>
        <v>5.8870032699086666E-2</v>
      </c>
      <c r="M13" s="304">
        <f>'Regional Data Master'!M13/'Regional Data Master'!AI13</f>
        <v>2.2386018029191423E-4</v>
      </c>
      <c r="O13" s="147">
        <f>'Regional Data Master'!O13</f>
        <v>0.95821310402269022</v>
      </c>
      <c r="P13" s="148">
        <f>'Regional Data Master'!P13</f>
        <v>0.65007815470406827</v>
      </c>
      <c r="Q13" s="148">
        <f>'Regional Data Master'!Q13</f>
        <v>0.1885</v>
      </c>
      <c r="R13" s="149">
        <f>'Regional Data Master'!R13</f>
        <v>0.81425613116192574</v>
      </c>
      <c r="T13" s="169">
        <v>0.01</v>
      </c>
      <c r="U13" s="301">
        <f>'Regional Data Master'!U13/'Regional Data Master'!AJ13</f>
        <v>1.0811759908004896E-4</v>
      </c>
      <c r="V13" s="152">
        <f>'Regional Data Master'!V13/'Regional Data Master'!AJ13</f>
        <v>9484.1357865334012</v>
      </c>
      <c r="W13" s="158">
        <f>'Regional Data Master'!W13/'Regional Data Master'!AI13</f>
        <v>2.2545355428794928E-4</v>
      </c>
      <c r="X13" s="158">
        <f>'Regional Data Master'!X13/'Regional Data Master'!AI13</f>
        <v>3.3545462329244267E-4</v>
      </c>
      <c r="Y13" s="159">
        <f>'Regional Data Master'!Y13/'Regional Data Master'!AH13</f>
        <v>1.1984364098748337E-3</v>
      </c>
      <c r="AA13" s="177">
        <f>'Regional Data Master'!AA13/'Regional Data Master'!AH13</f>
        <v>443.01552117611669</v>
      </c>
      <c r="AB13" s="178">
        <f>'Regional Data Master'!AB13/'Regional Data Master'!AJ13</f>
        <v>7.340644389539925E-3</v>
      </c>
      <c r="AC13" s="179">
        <f>'Regional Data Master'!AC13/'Regional Data Master'!AI13</f>
        <v>78.528766100296934</v>
      </c>
      <c r="AE13" s="165">
        <f>'Regional Data Master'!AE13/'Regional Data Master'!AJ13</f>
        <v>4.4144415704383995E-3</v>
      </c>
      <c r="AF13" s="166">
        <f>'Regional Data Master'!AF13/'Regional Data Master'!AI13</f>
        <v>2.6066483973292112E-3</v>
      </c>
    </row>
    <row r="15" spans="1:32">
      <c r="A15" s="2" t="s">
        <v>104</v>
      </c>
      <c r="B15" s="17">
        <v>2020</v>
      </c>
      <c r="C15" s="17">
        <v>2021</v>
      </c>
      <c r="D15" s="132" t="s">
        <v>105</v>
      </c>
      <c r="E15" s="118">
        <v>2021</v>
      </c>
      <c r="F15" s="118">
        <v>2021</v>
      </c>
      <c r="G15" s="17" t="s">
        <v>106</v>
      </c>
      <c r="I15" s="123">
        <v>2022</v>
      </c>
      <c r="J15" s="123">
        <v>2021</v>
      </c>
      <c r="K15" s="123">
        <v>2020</v>
      </c>
      <c r="L15" s="124">
        <v>2021</v>
      </c>
      <c r="M15" s="123">
        <v>2020</v>
      </c>
      <c r="O15" s="17">
        <v>2021</v>
      </c>
      <c r="P15" s="17">
        <v>2021</v>
      </c>
      <c r="Q15" s="17">
        <v>2020</v>
      </c>
      <c r="R15" s="17">
        <v>2021</v>
      </c>
      <c r="T15" s="17">
        <v>2021</v>
      </c>
      <c r="U15" s="17">
        <v>2021</v>
      </c>
      <c r="V15" s="17">
        <v>2021</v>
      </c>
      <c r="W15" s="123">
        <v>2020</v>
      </c>
      <c r="X15" s="123">
        <v>2020</v>
      </c>
      <c r="Y15" s="17">
        <v>2019</v>
      </c>
      <c r="AA15" s="132">
        <v>2019</v>
      </c>
      <c r="AB15" s="132" t="s">
        <v>107</v>
      </c>
      <c r="AC15" s="132" t="s">
        <v>108</v>
      </c>
      <c r="AE15" s="132">
        <v>2021</v>
      </c>
      <c r="AF15" s="132">
        <v>2020</v>
      </c>
    </row>
    <row r="17" spans="1:32">
      <c r="A17" s="6" t="s">
        <v>109</v>
      </c>
      <c r="B17" s="119">
        <v>1</v>
      </c>
      <c r="C17" s="119">
        <v>1</v>
      </c>
      <c r="D17" s="252">
        <f>MAX(D2:D13)</f>
        <v>0.30199999999999999</v>
      </c>
      <c r="E17" s="119">
        <f>MAX(E2:E13)</f>
        <v>0.51608686842248708</v>
      </c>
      <c r="F17" s="119">
        <v>1</v>
      </c>
      <c r="G17" s="137">
        <f>MAX(G2:G13)</f>
        <v>4.5548596942937954E-2</v>
      </c>
      <c r="I17" s="127">
        <f>MAX(I2:I13)</f>
        <v>8.2000000000000003E-2</v>
      </c>
      <c r="J17" s="125">
        <f t="shared" ref="J17:M17" si="0">MAX(J2:J13)</f>
        <v>1.0438317628683334E-2</v>
      </c>
      <c r="K17" s="125">
        <f t="shared" si="0"/>
        <v>4.2498361009710328E-2</v>
      </c>
      <c r="L17" s="125">
        <f t="shared" si="0"/>
        <v>7.6718723658036142E-2</v>
      </c>
      <c r="M17" s="125">
        <f t="shared" si="0"/>
        <v>3.3550086078345241E-4</v>
      </c>
      <c r="N17" s="18"/>
      <c r="O17" s="126">
        <v>1</v>
      </c>
      <c r="P17" s="126">
        <v>1</v>
      </c>
      <c r="Q17" s="119">
        <v>1</v>
      </c>
      <c r="R17" s="126">
        <v>1</v>
      </c>
      <c r="S17" s="18"/>
      <c r="T17" s="126">
        <f t="shared" ref="T17:AF17" si="1">MAX(T2:T13)</f>
        <v>0.66</v>
      </c>
      <c r="U17" s="153">
        <f t="shared" si="1"/>
        <v>4.0249658280401201E-3</v>
      </c>
      <c r="V17" s="153">
        <f t="shared" si="1"/>
        <v>15863.429972949578</v>
      </c>
      <c r="W17" s="153">
        <f t="shared" si="1"/>
        <v>2.7040580536681776E-4</v>
      </c>
      <c r="X17" s="153">
        <f t="shared" si="1"/>
        <v>8.1335959196115147E-4</v>
      </c>
      <c r="Y17" s="153">
        <f t="shared" si="1"/>
        <v>6.2051206459932074E-3</v>
      </c>
      <c r="Z17" s="18"/>
      <c r="AA17" s="252">
        <f t="shared" si="1"/>
        <v>1393.796544112296</v>
      </c>
      <c r="AB17" s="180">
        <f t="shared" si="1"/>
        <v>1.223656742404257</v>
      </c>
      <c r="AC17" s="180">
        <f t="shared" si="1"/>
        <v>233.28144618844203</v>
      </c>
      <c r="AD17" s="77"/>
      <c r="AE17" s="180">
        <f t="shared" si="1"/>
        <v>7.4328681988742968E-3</v>
      </c>
      <c r="AF17" s="180">
        <f t="shared" si="1"/>
        <v>1.4639439193410085E-2</v>
      </c>
    </row>
    <row r="18" spans="1:32">
      <c r="A18" s="6" t="s">
        <v>110</v>
      </c>
      <c r="B18" s="17">
        <v>0</v>
      </c>
      <c r="C18" s="17">
        <v>0</v>
      </c>
      <c r="D18" s="132">
        <v>0</v>
      </c>
      <c r="E18" s="17">
        <v>0</v>
      </c>
      <c r="F18" s="17">
        <v>0</v>
      </c>
      <c r="G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9"/>
      <c r="O18" s="17">
        <v>0</v>
      </c>
      <c r="P18" s="17">
        <v>0</v>
      </c>
      <c r="Q18" s="17">
        <v>0</v>
      </c>
      <c r="R18" s="17">
        <v>0</v>
      </c>
      <c r="S18" s="39"/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AA18" s="132">
        <v>0</v>
      </c>
      <c r="AB18" s="132">
        <v>0</v>
      </c>
      <c r="AC18" s="132">
        <v>0</v>
      </c>
      <c r="AE18" s="132">
        <v>0</v>
      </c>
      <c r="AF18" s="132">
        <v>0</v>
      </c>
    </row>
    <row r="20" spans="1:32">
      <c r="A20" s="4" t="s">
        <v>111</v>
      </c>
      <c r="B20" s="17">
        <v>2</v>
      </c>
      <c r="C20" s="17">
        <v>3</v>
      </c>
      <c r="D20" s="106">
        <v>4</v>
      </c>
      <c r="E20" s="17">
        <v>5</v>
      </c>
      <c r="F20" s="17">
        <v>6</v>
      </c>
      <c r="G20" s="17">
        <v>7</v>
      </c>
      <c r="H20" s="23"/>
      <c r="I20" s="17">
        <v>9</v>
      </c>
      <c r="J20" s="17">
        <v>10</v>
      </c>
      <c r="K20" s="17">
        <v>11</v>
      </c>
      <c r="L20" s="17">
        <v>12</v>
      </c>
      <c r="M20" s="17">
        <v>13</v>
      </c>
      <c r="N20" s="23"/>
      <c r="O20" s="17">
        <v>15</v>
      </c>
      <c r="P20" s="17">
        <v>16</v>
      </c>
      <c r="Q20" s="17">
        <v>17</v>
      </c>
      <c r="R20" s="17">
        <v>18</v>
      </c>
      <c r="S20" s="23"/>
      <c r="T20" s="17">
        <v>20</v>
      </c>
      <c r="U20" s="17">
        <v>21</v>
      </c>
      <c r="V20" s="17">
        <v>22</v>
      </c>
      <c r="W20" s="17">
        <v>23</v>
      </c>
      <c r="X20" s="17">
        <v>24</v>
      </c>
      <c r="Y20" s="17">
        <v>25</v>
      </c>
      <c r="Z20" s="23"/>
      <c r="AA20" s="132">
        <v>27</v>
      </c>
      <c r="AB20" s="132">
        <v>28</v>
      </c>
      <c r="AC20" s="132">
        <v>29</v>
      </c>
      <c r="AE20" s="132">
        <v>31</v>
      </c>
      <c r="AF20" s="132">
        <v>32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69ED-479D-4602-846F-E3DD43E71ED1}">
  <sheetPr>
    <tabColor theme="5" tint="0.39997558519241921"/>
  </sheetPr>
  <dimension ref="A1:AJ36"/>
  <sheetViews>
    <sheetView workbookViewId="0">
      <pane xSplit="1" topLeftCell="B10" activePane="topRight" state="frozen"/>
      <selection pane="topRight" activeCell="A10" sqref="A10"/>
    </sheetView>
  </sheetViews>
  <sheetFormatPr defaultColWidth="8.85546875" defaultRowHeight="14.45"/>
  <cols>
    <col min="1" max="1" width="24.5703125" customWidth="1"/>
    <col min="2" max="2" width="16.42578125" bestFit="1" customWidth="1"/>
    <col min="3" max="3" width="20.5703125" bestFit="1" customWidth="1"/>
    <col min="4" max="4" width="16.42578125" bestFit="1" customWidth="1"/>
    <col min="5" max="5" width="12.42578125" bestFit="1" customWidth="1"/>
    <col min="6" max="6" width="19.85546875" bestFit="1" customWidth="1"/>
    <col min="7" max="7" width="11.42578125" bestFit="1" customWidth="1"/>
    <col min="9" max="9" width="13.42578125" bestFit="1" customWidth="1"/>
    <col min="10" max="10" width="16.5703125" bestFit="1" customWidth="1"/>
    <col min="11" max="11" width="23.5703125" bestFit="1" customWidth="1"/>
    <col min="12" max="12" width="17.85546875" bestFit="1" customWidth="1"/>
    <col min="13" max="13" width="16" bestFit="1" customWidth="1"/>
    <col min="15" max="15" width="19.5703125" bestFit="1" customWidth="1"/>
    <col min="16" max="16" width="11" customWidth="1"/>
    <col min="17" max="17" width="23.5703125" bestFit="1" customWidth="1"/>
    <col min="18" max="18" width="17.85546875" bestFit="1" customWidth="1"/>
    <col min="20" max="20" width="13.5703125" bestFit="1" customWidth="1"/>
    <col min="21" max="21" width="9.42578125" bestFit="1" customWidth="1"/>
    <col min="22" max="22" width="18.140625" bestFit="1" customWidth="1"/>
    <col min="23" max="23" width="11.85546875" bestFit="1" customWidth="1"/>
    <col min="24" max="24" width="21.42578125" bestFit="1" customWidth="1"/>
    <col min="25" max="25" width="22.5703125" bestFit="1" customWidth="1"/>
    <col min="27" max="27" width="16.42578125" bestFit="1" customWidth="1"/>
    <col min="28" max="28" width="18" bestFit="1" customWidth="1"/>
    <col min="29" max="29" width="20.42578125" bestFit="1" customWidth="1"/>
    <col min="31" max="31" width="13.42578125" bestFit="1" customWidth="1"/>
    <col min="32" max="32" width="14.85546875" bestFit="1" customWidth="1"/>
    <col min="33" max="33" width="14.85546875" customWidth="1"/>
    <col min="34" max="36" width="23" bestFit="1" customWidth="1"/>
    <col min="37" max="37" width="11.42578125" bestFit="1" customWidth="1"/>
  </cols>
  <sheetData>
    <row r="1" spans="1:36">
      <c r="B1" s="13" t="s">
        <v>100</v>
      </c>
      <c r="C1" s="13" t="s">
        <v>101</v>
      </c>
      <c r="D1" s="14" t="s">
        <v>69</v>
      </c>
      <c r="E1" s="13" t="s">
        <v>112</v>
      </c>
      <c r="F1" s="14" t="s">
        <v>102</v>
      </c>
      <c r="G1" s="14" t="s">
        <v>72</v>
      </c>
      <c r="I1" s="22" t="s">
        <v>75</v>
      </c>
      <c r="J1" s="22" t="s">
        <v>76</v>
      </c>
      <c r="K1" s="22" t="s">
        <v>77</v>
      </c>
      <c r="L1" s="22" t="s">
        <v>78</v>
      </c>
      <c r="M1" s="22" t="s">
        <v>79</v>
      </c>
      <c r="O1" s="40" t="s">
        <v>81</v>
      </c>
      <c r="P1" s="40" t="s">
        <v>82</v>
      </c>
      <c r="Q1" s="40" t="s">
        <v>83</v>
      </c>
      <c r="R1" s="41" t="s">
        <v>84</v>
      </c>
      <c r="T1" s="42" t="s">
        <v>85</v>
      </c>
      <c r="U1" s="42" t="s">
        <v>86</v>
      </c>
      <c r="V1" s="42" t="s">
        <v>87</v>
      </c>
      <c r="W1" s="42" t="s">
        <v>88</v>
      </c>
      <c r="X1" s="42" t="s">
        <v>89</v>
      </c>
      <c r="Y1" s="42" t="s">
        <v>90</v>
      </c>
      <c r="AA1" s="9" t="s">
        <v>91</v>
      </c>
      <c r="AB1" s="9" t="s">
        <v>92</v>
      </c>
      <c r="AC1" s="9" t="s">
        <v>93</v>
      </c>
      <c r="AE1" s="69" t="s">
        <v>94</v>
      </c>
      <c r="AF1" s="76" t="s">
        <v>95</v>
      </c>
      <c r="AH1" s="3" t="s">
        <v>113</v>
      </c>
      <c r="AI1" s="3" t="s">
        <v>114</v>
      </c>
      <c r="AJ1" s="3" t="s">
        <v>115</v>
      </c>
    </row>
    <row r="2" spans="1:36">
      <c r="A2" s="10" t="s">
        <v>8</v>
      </c>
      <c r="B2" s="78">
        <v>0.91299999999999992</v>
      </c>
      <c r="C2" s="81">
        <v>0.44</v>
      </c>
      <c r="D2" s="11">
        <v>0.19</v>
      </c>
      <c r="E2" s="12">
        <v>1044300</v>
      </c>
      <c r="F2" s="81">
        <v>0.52</v>
      </c>
      <c r="G2" s="24">
        <v>133770</v>
      </c>
      <c r="I2" s="29">
        <v>2.9000000000000001E-2</v>
      </c>
      <c r="J2" s="30">
        <v>10980</v>
      </c>
      <c r="K2" s="30">
        <v>77855</v>
      </c>
      <c r="L2" s="31">
        <v>194700</v>
      </c>
      <c r="M2" s="36">
        <v>833.76</v>
      </c>
      <c r="O2" s="84">
        <v>0.9585665609378029</v>
      </c>
      <c r="P2" s="85">
        <v>0.6152171661418584</v>
      </c>
      <c r="Q2" s="85">
        <v>9.2499999999999999E-2</v>
      </c>
      <c r="R2" s="86">
        <v>0.79314662731416519</v>
      </c>
      <c r="T2" s="44">
        <v>1</v>
      </c>
      <c r="U2" s="45">
        <v>480</v>
      </c>
      <c r="V2" s="46">
        <v>27069236411.645348</v>
      </c>
      <c r="W2" s="47">
        <v>770</v>
      </c>
      <c r="X2" s="47">
        <v>1130.94</v>
      </c>
      <c r="Y2" s="48">
        <v>10776</v>
      </c>
      <c r="AA2" s="59">
        <v>2368000000</v>
      </c>
      <c r="AB2" s="60">
        <v>39466</v>
      </c>
      <c r="AC2" s="61">
        <v>355000000</v>
      </c>
      <c r="AE2" s="70">
        <v>20054</v>
      </c>
      <c r="AF2" s="71">
        <v>6840</v>
      </c>
      <c r="AH2" s="68">
        <v>3795083</v>
      </c>
      <c r="AI2" s="68">
        <v>3839614</v>
      </c>
      <c r="AJ2" s="68">
        <v>3166586.8000000003</v>
      </c>
    </row>
    <row r="3" spans="1:36">
      <c r="A3" s="10" t="s">
        <v>9</v>
      </c>
      <c r="B3" s="79">
        <v>0.92200000000000004</v>
      </c>
      <c r="C3" s="82">
        <v>0.48</v>
      </c>
      <c r="D3" s="11">
        <v>0.30199999999999999</v>
      </c>
      <c r="E3" s="12">
        <v>1489500</v>
      </c>
      <c r="F3" s="82">
        <v>0.56999999999999995</v>
      </c>
      <c r="G3" s="25">
        <v>180920</v>
      </c>
      <c r="I3" s="20">
        <v>3.5999999999999997E-2</v>
      </c>
      <c r="J3" s="21">
        <v>23060</v>
      </c>
      <c r="K3" s="21">
        <v>125680</v>
      </c>
      <c r="L3" s="32">
        <v>296300</v>
      </c>
      <c r="M3" s="37">
        <v>1142.4100000000001</v>
      </c>
      <c r="O3" s="87">
        <v>0.95784017780940311</v>
      </c>
      <c r="P3" s="88">
        <v>0.57746974616752489</v>
      </c>
      <c r="Q3" s="88">
        <v>7.0499999999999993E-2</v>
      </c>
      <c r="R3" s="89">
        <v>0.74869124443739954</v>
      </c>
      <c r="T3" s="49">
        <v>8</v>
      </c>
      <c r="U3" s="50">
        <v>2600</v>
      </c>
      <c r="V3" s="51">
        <v>33318321539</v>
      </c>
      <c r="W3" s="52">
        <v>1070</v>
      </c>
      <c r="X3" s="52">
        <v>1858.53</v>
      </c>
      <c r="Y3" s="53">
        <v>4647</v>
      </c>
      <c r="AA3" s="62">
        <v>6895000000</v>
      </c>
      <c r="AB3" s="63">
        <v>1255300</v>
      </c>
      <c r="AC3" s="64">
        <v>840000000</v>
      </c>
      <c r="AE3" s="72">
        <v>28962</v>
      </c>
      <c r="AF3" s="73">
        <v>17850</v>
      </c>
      <c r="AH3" s="68">
        <v>4946920</v>
      </c>
      <c r="AI3" s="68">
        <v>5011996</v>
      </c>
      <c r="AJ3" s="68">
        <v>4137073.2</v>
      </c>
    </row>
    <row r="4" spans="1:36">
      <c r="A4" s="10" t="s">
        <v>10</v>
      </c>
      <c r="B4" s="79">
        <v>0.94900000000000007</v>
      </c>
      <c r="C4" s="82">
        <v>0.6</v>
      </c>
      <c r="D4" s="11">
        <v>0.16900000000000001</v>
      </c>
      <c r="E4" s="12">
        <v>3590200</v>
      </c>
      <c r="F4" s="82">
        <v>0.65</v>
      </c>
      <c r="G4" s="25">
        <v>395505</v>
      </c>
      <c r="I4" s="20">
        <v>8.2000000000000003E-2</v>
      </c>
      <c r="J4" s="21">
        <v>72615</v>
      </c>
      <c r="K4" s="21">
        <v>423560</v>
      </c>
      <c r="L4" s="32">
        <v>533700</v>
      </c>
      <c r="M4" s="37">
        <v>3343.77</v>
      </c>
      <c r="O4" s="87">
        <v>0.96277982636456116</v>
      </c>
      <c r="P4" s="88">
        <v>0.7994048253783721</v>
      </c>
      <c r="Q4" s="88">
        <v>0.159</v>
      </c>
      <c r="R4" s="89">
        <v>0.959601625443117</v>
      </c>
      <c r="T4" s="49">
        <v>66</v>
      </c>
      <c r="U4" s="50">
        <v>28000</v>
      </c>
      <c r="V4" s="51">
        <v>110355232371.96555</v>
      </c>
      <c r="W4" s="52">
        <v>2695</v>
      </c>
      <c r="X4" s="52">
        <v>8106.35</v>
      </c>
      <c r="Y4" s="53">
        <v>60787</v>
      </c>
      <c r="AA4" s="62">
        <v>6351000000</v>
      </c>
      <c r="AB4" s="63">
        <v>8512467</v>
      </c>
      <c r="AC4" s="64">
        <v>2325000000</v>
      </c>
      <c r="AE4" s="72">
        <v>35433</v>
      </c>
      <c r="AF4" s="73">
        <v>145904</v>
      </c>
      <c r="AH4" s="68">
        <v>9796264</v>
      </c>
      <c r="AI4" s="68">
        <v>9966502</v>
      </c>
      <c r="AJ4" s="68">
        <v>6956580.7999999998</v>
      </c>
    </row>
    <row r="5" spans="1:36">
      <c r="A5" s="10" t="s">
        <v>11</v>
      </c>
      <c r="B5" s="79">
        <v>0.8859999999999999</v>
      </c>
      <c r="C5" s="82">
        <v>0.37</v>
      </c>
      <c r="D5" s="11">
        <v>0.153</v>
      </c>
      <c r="E5" s="12">
        <v>555800</v>
      </c>
      <c r="F5" s="82">
        <v>0.52</v>
      </c>
      <c r="G5" s="25">
        <v>71680</v>
      </c>
      <c r="I5" s="20">
        <v>3.4000000000000002E-2</v>
      </c>
      <c r="J5" s="21">
        <v>3880</v>
      </c>
      <c r="K5" s="21">
        <v>36060</v>
      </c>
      <c r="L5" s="32">
        <v>86600</v>
      </c>
      <c r="M5" s="37">
        <v>410.19</v>
      </c>
      <c r="O5" s="87">
        <v>0.95676936250564304</v>
      </c>
      <c r="P5" s="88">
        <v>0.62470581854819307</v>
      </c>
      <c r="Q5" s="88">
        <v>0.04</v>
      </c>
      <c r="R5" s="89">
        <v>0.846956133831268</v>
      </c>
      <c r="T5" s="49">
        <v>1</v>
      </c>
      <c r="U5" s="50">
        <v>127</v>
      </c>
      <c r="V5" s="51">
        <v>15552956139.876375</v>
      </c>
      <c r="W5" s="52">
        <v>325</v>
      </c>
      <c r="X5" s="52">
        <v>541.71</v>
      </c>
      <c r="Y5" s="53">
        <v>1605</v>
      </c>
      <c r="AA5" s="62">
        <v>742000000</v>
      </c>
      <c r="AB5" s="63">
        <v>22430</v>
      </c>
      <c r="AC5" s="64">
        <v>150000000</v>
      </c>
      <c r="AE5" s="72">
        <v>11626</v>
      </c>
      <c r="AF5" s="73">
        <v>5099</v>
      </c>
      <c r="AH5" s="68">
        <v>1720862</v>
      </c>
      <c r="AI5" s="68">
        <v>1701624</v>
      </c>
      <c r="AJ5" s="68">
        <v>1594164</v>
      </c>
    </row>
    <row r="6" spans="1:36">
      <c r="A6" s="10" t="s">
        <v>12</v>
      </c>
      <c r="B6" s="79">
        <v>0.91</v>
      </c>
      <c r="C6" s="82">
        <v>0.45</v>
      </c>
      <c r="D6" s="11">
        <v>0.25800000000000001</v>
      </c>
      <c r="E6" s="12">
        <v>1717600</v>
      </c>
      <c r="F6" s="82">
        <v>0.5</v>
      </c>
      <c r="G6" s="25">
        <v>217615</v>
      </c>
      <c r="I6" s="20">
        <v>2.9000000000000001E-2</v>
      </c>
      <c r="J6" s="21">
        <v>17410</v>
      </c>
      <c r="K6" s="21">
        <v>121260</v>
      </c>
      <c r="L6" s="32">
        <v>302400</v>
      </c>
      <c r="M6" s="37">
        <v>1443.26</v>
      </c>
      <c r="O6" s="87">
        <v>0.96104570788570165</v>
      </c>
      <c r="P6" s="88">
        <v>0.65567424048527223</v>
      </c>
      <c r="Q6" s="88">
        <v>0.17149999999999999</v>
      </c>
      <c r="R6" s="89">
        <v>0.82136232791147668</v>
      </c>
      <c r="T6" s="49">
        <v>5</v>
      </c>
      <c r="U6" s="50">
        <v>1300</v>
      </c>
      <c r="V6" s="51">
        <v>48338897884.584061</v>
      </c>
      <c r="W6" s="52">
        <v>1300</v>
      </c>
      <c r="X6" s="52">
        <v>2062.44</v>
      </c>
      <c r="Y6" s="53">
        <v>5454</v>
      </c>
      <c r="AA6" s="62">
        <v>2977000000</v>
      </c>
      <c r="AB6" s="63">
        <v>157902</v>
      </c>
      <c r="AC6" s="64">
        <v>500000000</v>
      </c>
      <c r="AE6" s="72">
        <v>28591</v>
      </c>
      <c r="AF6" s="73">
        <v>19745</v>
      </c>
      <c r="AH6" s="68">
        <v>5553597</v>
      </c>
      <c r="AI6" s="68">
        <v>5552192</v>
      </c>
      <c r="AJ6" s="68">
        <v>4824523.6000000006</v>
      </c>
    </row>
    <row r="7" spans="1:36">
      <c r="A7" s="10" t="s">
        <v>13</v>
      </c>
      <c r="B7" s="79">
        <v>0.88</v>
      </c>
      <c r="C7" s="82">
        <v>0.33</v>
      </c>
      <c r="D7" s="11">
        <v>0.19400000000000001</v>
      </c>
      <c r="E7" s="259">
        <v>480700</v>
      </c>
      <c r="F7" s="82">
        <v>0.47</v>
      </c>
      <c r="G7" s="25">
        <v>65285</v>
      </c>
      <c r="I7" s="20">
        <v>2.5999999999999999E-2</v>
      </c>
      <c r="J7" s="21">
        <v>2565</v>
      </c>
      <c r="K7" s="21">
        <v>25949</v>
      </c>
      <c r="L7" s="32">
        <v>74600</v>
      </c>
      <c r="M7" s="37">
        <v>234.75</v>
      </c>
      <c r="O7" s="87">
        <v>0.90101858991149597</v>
      </c>
      <c r="P7" s="88">
        <v>0.7404766208836141</v>
      </c>
      <c r="Q7" s="88">
        <v>0.42799999999999999</v>
      </c>
      <c r="R7" s="89">
        <v>0.6605536515150956</v>
      </c>
      <c r="T7" s="49">
        <v>1</v>
      </c>
      <c r="U7" s="50">
        <v>55</v>
      </c>
      <c r="V7" s="51">
        <v>23068556390.02512</v>
      </c>
      <c r="W7" s="52">
        <v>285</v>
      </c>
      <c r="X7" s="52">
        <v>489.35</v>
      </c>
      <c r="Y7" s="53">
        <v>957</v>
      </c>
      <c r="AA7" s="62">
        <v>805000000</v>
      </c>
      <c r="AB7" s="63">
        <v>16000</v>
      </c>
      <c r="AC7" s="64">
        <v>135000000</v>
      </c>
      <c r="AE7" s="72">
        <v>7802</v>
      </c>
      <c r="AF7" s="73">
        <v>3143</v>
      </c>
      <c r="AH7" s="68">
        <v>1432114</v>
      </c>
      <c r="AI7" s="68">
        <v>1455219</v>
      </c>
      <c r="AJ7" s="68">
        <v>1854153.6</v>
      </c>
    </row>
    <row r="8" spans="1:36">
      <c r="A8" s="10" t="s">
        <v>14</v>
      </c>
      <c r="B8" s="79">
        <v>0.91299999999999992</v>
      </c>
      <c r="C8" s="82">
        <v>0.5</v>
      </c>
      <c r="D8" s="11">
        <v>0.13900000000000001</v>
      </c>
      <c r="E8" s="12">
        <v>1705500</v>
      </c>
      <c r="F8" s="82">
        <v>0.53</v>
      </c>
      <c r="G8" s="25">
        <v>189735</v>
      </c>
      <c r="I8" s="20">
        <v>3.9E-2</v>
      </c>
      <c r="J8" s="21">
        <v>10935</v>
      </c>
      <c r="K8" s="21">
        <v>97060</v>
      </c>
      <c r="L8" s="32">
        <v>264900</v>
      </c>
      <c r="M8" s="37">
        <v>1255.78</v>
      </c>
      <c r="O8" s="87">
        <v>0.92952728781845673</v>
      </c>
      <c r="P8" s="88">
        <v>0.57353116074614219</v>
      </c>
      <c r="Q8" s="88">
        <v>0.10099999999999999</v>
      </c>
      <c r="R8" s="89">
        <v>0.82521824504660624</v>
      </c>
      <c r="T8" s="49">
        <v>3</v>
      </c>
      <c r="U8" s="50">
        <v>680</v>
      </c>
      <c r="V8" s="51">
        <v>38262068124.028999</v>
      </c>
      <c r="W8" s="52">
        <v>745</v>
      </c>
      <c r="X8" s="52">
        <v>1675.47</v>
      </c>
      <c r="Y8" s="53">
        <v>11996</v>
      </c>
      <c r="AA8" s="62">
        <v>2789000000</v>
      </c>
      <c r="AB8" s="63">
        <v>151368</v>
      </c>
      <c r="AC8" s="64">
        <v>330000000</v>
      </c>
      <c r="AE8" s="72">
        <v>27010</v>
      </c>
      <c r="AF8" s="73">
        <v>20818</v>
      </c>
      <c r="AH8" s="68">
        <v>4411885</v>
      </c>
      <c r="AI8" s="68">
        <v>4474985</v>
      </c>
      <c r="AJ8" s="68">
        <v>3813721.5999999996</v>
      </c>
    </row>
    <row r="9" spans="1:36">
      <c r="A9" s="10" t="s">
        <v>15</v>
      </c>
      <c r="B9" s="79">
        <v>0.94200000000000006</v>
      </c>
      <c r="C9" s="82">
        <v>0.5</v>
      </c>
      <c r="D9" s="11">
        <v>0.214</v>
      </c>
      <c r="E9" s="12">
        <v>2508400</v>
      </c>
      <c r="F9" s="82">
        <v>0.53</v>
      </c>
      <c r="G9" s="25">
        <v>284075</v>
      </c>
      <c r="I9" s="20">
        <v>5.5E-2</v>
      </c>
      <c r="J9" s="21">
        <v>46735</v>
      </c>
      <c r="K9" s="21">
        <v>287000</v>
      </c>
      <c r="L9" s="32">
        <v>476900</v>
      </c>
      <c r="M9" s="37">
        <v>2131.09</v>
      </c>
      <c r="O9" s="87">
        <v>0.95695734282140432</v>
      </c>
      <c r="P9" s="88">
        <v>0.60660617776279613</v>
      </c>
      <c r="Q9" s="88">
        <v>0.154</v>
      </c>
      <c r="R9" s="89">
        <v>0.80226158505472256</v>
      </c>
      <c r="T9" s="49">
        <v>9</v>
      </c>
      <c r="U9" s="50">
        <v>5000</v>
      </c>
      <c r="V9" s="51">
        <v>64398095005.484848</v>
      </c>
      <c r="W9" s="52">
        <v>1715</v>
      </c>
      <c r="X9" s="52">
        <v>3608.35</v>
      </c>
      <c r="Y9" s="53">
        <v>23956</v>
      </c>
      <c r="AA9" s="62">
        <v>7529000000</v>
      </c>
      <c r="AB9" s="63">
        <v>211291</v>
      </c>
      <c r="AC9" s="64">
        <v>1325000000</v>
      </c>
      <c r="AE9" s="72">
        <v>40279</v>
      </c>
      <c r="AF9" s="73">
        <v>42639</v>
      </c>
      <c r="AH9" s="68">
        <v>7669379</v>
      </c>
      <c r="AI9" s="68">
        <v>7775549</v>
      </c>
      <c r="AJ9" s="68">
        <v>6954948</v>
      </c>
    </row>
    <row r="10" spans="1:36">
      <c r="A10" s="10" t="s">
        <v>16</v>
      </c>
      <c r="B10" s="79">
        <v>0.93299999999999994</v>
      </c>
      <c r="C10" s="82">
        <v>0.5</v>
      </c>
      <c r="D10" s="11">
        <v>0.26400000000000001</v>
      </c>
      <c r="E10" s="12">
        <v>1395100</v>
      </c>
      <c r="F10" s="82">
        <v>0.56999999999999995</v>
      </c>
      <c r="G10" s="25">
        <v>152565</v>
      </c>
      <c r="I10" s="20">
        <v>4.2999999999999997E-2</v>
      </c>
      <c r="J10" s="21">
        <v>17280</v>
      </c>
      <c r="K10" s="21">
        <v>107065</v>
      </c>
      <c r="L10" s="32">
        <v>242700</v>
      </c>
      <c r="M10" s="37">
        <v>1179.31</v>
      </c>
      <c r="O10" s="87">
        <v>0.92205554231037634</v>
      </c>
      <c r="P10" s="88">
        <v>0.52722186271021487</v>
      </c>
      <c r="Q10" s="88">
        <v>0.14849999999999999</v>
      </c>
      <c r="R10" s="89">
        <v>0.75661270604808706</v>
      </c>
      <c r="T10" s="49">
        <v>5</v>
      </c>
      <c r="U10" s="50">
        <v>720</v>
      </c>
      <c r="V10" s="51">
        <v>51843671221.479843</v>
      </c>
      <c r="W10" s="52">
        <v>990</v>
      </c>
      <c r="X10" s="52">
        <v>1717.61</v>
      </c>
      <c r="Y10" s="53">
        <v>6071</v>
      </c>
      <c r="AA10" s="62">
        <v>2596000000</v>
      </c>
      <c r="AB10" s="63">
        <v>165070</v>
      </c>
      <c r="AC10" s="64">
        <v>355000000</v>
      </c>
      <c r="AE10" s="72">
        <v>19828</v>
      </c>
      <c r="AF10" s="73">
        <v>11621</v>
      </c>
      <c r="AH10" s="68">
        <v>4369144</v>
      </c>
      <c r="AI10" s="68">
        <v>4372792</v>
      </c>
      <c r="AJ10" s="68">
        <v>3831167.5999999996</v>
      </c>
    </row>
    <row r="11" spans="1:36">
      <c r="A11" s="10" t="s">
        <v>17</v>
      </c>
      <c r="B11" s="79">
        <v>0.90200000000000002</v>
      </c>
      <c r="C11" s="82">
        <v>0.46</v>
      </c>
      <c r="D11" s="11">
        <v>0.16400000000000001</v>
      </c>
      <c r="E11" s="12">
        <v>734000</v>
      </c>
      <c r="F11" s="82">
        <v>0.51</v>
      </c>
      <c r="G11" s="25">
        <v>110265</v>
      </c>
      <c r="I11" s="20">
        <v>2.3E-2</v>
      </c>
      <c r="J11" s="21">
        <v>5275</v>
      </c>
      <c r="K11" s="21">
        <v>32570</v>
      </c>
      <c r="L11" s="32">
        <v>112500</v>
      </c>
      <c r="M11" s="37">
        <v>549.67999999999995</v>
      </c>
      <c r="O11" s="87">
        <v>0.93412933228863348</v>
      </c>
      <c r="P11" s="88">
        <v>0.42604330307082</v>
      </c>
      <c r="Q11" s="88">
        <v>0.13</v>
      </c>
      <c r="R11" s="89">
        <v>0.74317274320782645</v>
      </c>
      <c r="T11" s="49">
        <v>1</v>
      </c>
      <c r="U11" s="50">
        <v>135</v>
      </c>
      <c r="V11" s="51">
        <v>20048653032.790291</v>
      </c>
      <c r="W11" s="52">
        <v>440</v>
      </c>
      <c r="X11" s="52">
        <v>693.13</v>
      </c>
      <c r="Y11" s="53">
        <v>871</v>
      </c>
      <c r="AA11" s="62">
        <v>794000000</v>
      </c>
      <c r="AB11" s="63">
        <v>47266</v>
      </c>
      <c r="AC11" s="64">
        <v>170000000</v>
      </c>
      <c r="AE11" s="72">
        <v>15213</v>
      </c>
      <c r="AF11" s="73">
        <v>5786</v>
      </c>
      <c r="AH11" s="68">
        <v>2387242</v>
      </c>
      <c r="AI11" s="68">
        <v>2420821</v>
      </c>
      <c r="AJ11" s="68">
        <v>2046720</v>
      </c>
    </row>
    <row r="12" spans="1:36">
      <c r="A12" s="10" t="s">
        <v>18</v>
      </c>
      <c r="B12" s="79">
        <v>0.90900000000000003</v>
      </c>
      <c r="C12" s="82">
        <v>0.44</v>
      </c>
      <c r="D12" s="11">
        <v>0.193</v>
      </c>
      <c r="E12" s="12">
        <v>1400100</v>
      </c>
      <c r="F12" s="82">
        <v>0.51</v>
      </c>
      <c r="G12" s="25">
        <v>187110</v>
      </c>
      <c r="I12" s="20">
        <v>2.8000000000000001E-2</v>
      </c>
      <c r="J12" s="21">
        <v>14080</v>
      </c>
      <c r="K12" s="21">
        <v>87435</v>
      </c>
      <c r="L12" s="32">
        <v>242900</v>
      </c>
      <c r="M12" s="37">
        <v>1068.78</v>
      </c>
      <c r="O12" s="87">
        <v>0.95694442161449733</v>
      </c>
      <c r="P12" s="88">
        <v>0.68110494785557063</v>
      </c>
      <c r="Q12" s="88">
        <v>0.27649999999999997</v>
      </c>
      <c r="R12" s="89">
        <v>0.81087800489839346</v>
      </c>
      <c r="T12" s="49">
        <v>2</v>
      </c>
      <c r="U12" s="50">
        <v>500</v>
      </c>
      <c r="V12" s="51">
        <v>43126711605.037247</v>
      </c>
      <c r="W12" s="52">
        <v>865</v>
      </c>
      <c r="X12" s="52">
        <v>1394.1</v>
      </c>
      <c r="Y12" s="53">
        <v>4052</v>
      </c>
      <c r="AA12" s="62">
        <v>2917000000</v>
      </c>
      <c r="AB12" s="63">
        <v>216502</v>
      </c>
      <c r="AC12" s="64">
        <v>635000000</v>
      </c>
      <c r="AE12" s="72">
        <v>25541</v>
      </c>
      <c r="AF12" s="73">
        <v>11148</v>
      </c>
      <c r="AH12" s="68">
        <v>4642422</v>
      </c>
      <c r="AI12" s="68">
        <v>4675630</v>
      </c>
      <c r="AJ12" s="68">
        <v>3825276</v>
      </c>
    </row>
    <row r="13" spans="1:36">
      <c r="A13" s="10" t="s">
        <v>103</v>
      </c>
      <c r="B13" s="80">
        <v>0.90700000000000003</v>
      </c>
      <c r="C13" s="83">
        <v>0.48</v>
      </c>
      <c r="D13" s="26">
        <v>0.19800000000000001</v>
      </c>
      <c r="E13" s="27">
        <v>1274100</v>
      </c>
      <c r="F13" s="83">
        <v>0.5</v>
      </c>
      <c r="G13" s="28">
        <v>147935</v>
      </c>
      <c r="I13" s="33">
        <v>2.5999999999999999E-2</v>
      </c>
      <c r="J13" s="34">
        <v>11035</v>
      </c>
      <c r="K13" s="34">
        <v>68400</v>
      </c>
      <c r="L13" s="35">
        <v>217800</v>
      </c>
      <c r="M13" s="38">
        <v>883.71</v>
      </c>
      <c r="O13" s="90">
        <v>0.95821310402269022</v>
      </c>
      <c r="P13" s="91">
        <v>0.65007815470406827</v>
      </c>
      <c r="Q13" s="91">
        <v>0.1885</v>
      </c>
      <c r="R13" s="92">
        <v>0.81425613116192574</v>
      </c>
      <c r="T13" s="54">
        <v>1</v>
      </c>
      <c r="U13" s="55">
        <v>400</v>
      </c>
      <c r="V13" s="56">
        <v>35088221962.870117</v>
      </c>
      <c r="W13" s="57">
        <v>890</v>
      </c>
      <c r="X13" s="57">
        <v>1324.24</v>
      </c>
      <c r="Y13" s="58">
        <v>4753</v>
      </c>
      <c r="AA13" s="65">
        <v>1757000000</v>
      </c>
      <c r="AB13" s="66">
        <v>27158</v>
      </c>
      <c r="AC13" s="67">
        <v>310000000</v>
      </c>
      <c r="AE13" s="74">
        <v>16332</v>
      </c>
      <c r="AF13" s="75">
        <v>10290</v>
      </c>
      <c r="AH13" s="68">
        <v>3966001</v>
      </c>
      <c r="AI13" s="68">
        <v>3947598</v>
      </c>
      <c r="AJ13" s="68">
        <v>3699675.2</v>
      </c>
    </row>
    <row r="15" spans="1:36">
      <c r="A15" s="2" t="s">
        <v>104</v>
      </c>
      <c r="B15" s="6">
        <v>2020</v>
      </c>
      <c r="C15" s="6">
        <v>2021</v>
      </c>
      <c r="D15" s="7" t="s">
        <v>105</v>
      </c>
      <c r="E15" s="8">
        <v>2021</v>
      </c>
      <c r="F15" s="8">
        <v>2021</v>
      </c>
      <c r="G15" s="7" t="s">
        <v>106</v>
      </c>
      <c r="I15" s="2">
        <v>2022</v>
      </c>
      <c r="J15" s="2">
        <v>2021</v>
      </c>
      <c r="K15" s="2">
        <v>2020</v>
      </c>
      <c r="L15" s="19">
        <v>2021</v>
      </c>
      <c r="M15" s="2">
        <v>2020</v>
      </c>
      <c r="O15" s="6">
        <v>2021</v>
      </c>
      <c r="P15" s="6">
        <v>2021</v>
      </c>
      <c r="Q15" s="6">
        <v>2020</v>
      </c>
      <c r="R15" s="6">
        <v>2021</v>
      </c>
      <c r="T15" s="6">
        <v>2021</v>
      </c>
      <c r="U15" s="6">
        <v>2021</v>
      </c>
      <c r="V15" s="6">
        <v>2021</v>
      </c>
      <c r="W15" s="2">
        <v>2020</v>
      </c>
      <c r="X15" s="2">
        <v>2020</v>
      </c>
      <c r="Y15" s="6">
        <v>2019</v>
      </c>
      <c r="AA15" s="7">
        <v>2019</v>
      </c>
      <c r="AB15" s="7" t="s">
        <v>107</v>
      </c>
      <c r="AC15" s="7" t="s">
        <v>108</v>
      </c>
      <c r="AE15" s="7">
        <v>2021</v>
      </c>
      <c r="AF15" s="7">
        <v>2020</v>
      </c>
      <c r="AG15" s="93"/>
    </row>
    <row r="17" spans="1:33">
      <c r="A17" s="6" t="s">
        <v>109</v>
      </c>
      <c r="B17" s="6">
        <v>100</v>
      </c>
      <c r="C17" s="6">
        <v>100</v>
      </c>
      <c r="D17" s="16">
        <f>MAX(D2:D13)</f>
        <v>0.30199999999999999</v>
      </c>
      <c r="E17" s="15">
        <f>MAX(E2:E13)</f>
        <v>3590200</v>
      </c>
      <c r="F17" s="6">
        <v>100</v>
      </c>
      <c r="G17" s="15">
        <f>MAX(G2:G13)</f>
        <v>395505</v>
      </c>
      <c r="I17" s="2">
        <f>MAX(I2:I13)</f>
        <v>8.2000000000000003E-2</v>
      </c>
      <c r="J17" s="2">
        <f t="shared" ref="J17:M17" si="0">MAX(J2:J13)</f>
        <v>72615</v>
      </c>
      <c r="K17" s="2">
        <f t="shared" si="0"/>
        <v>423560</v>
      </c>
      <c r="L17" s="2">
        <f t="shared" si="0"/>
        <v>533700</v>
      </c>
      <c r="M17" s="2">
        <f t="shared" si="0"/>
        <v>3343.77</v>
      </c>
      <c r="N17" s="18"/>
      <c r="O17" s="2">
        <v>100</v>
      </c>
      <c r="P17" s="2">
        <v>100</v>
      </c>
      <c r="Q17" s="2">
        <v>100</v>
      </c>
      <c r="R17" s="2">
        <v>100</v>
      </c>
      <c r="S17" s="18"/>
      <c r="T17" s="2">
        <f t="shared" ref="T17:AF17" si="1">MAX(T2:T13)</f>
        <v>66</v>
      </c>
      <c r="U17" s="2">
        <f t="shared" si="1"/>
        <v>28000</v>
      </c>
      <c r="V17" s="2">
        <f t="shared" si="1"/>
        <v>110355232371.96555</v>
      </c>
      <c r="W17" s="2">
        <f t="shared" si="1"/>
        <v>2695</v>
      </c>
      <c r="X17" s="2">
        <f t="shared" si="1"/>
        <v>8106.35</v>
      </c>
      <c r="Y17" s="2">
        <f t="shared" si="1"/>
        <v>60787</v>
      </c>
      <c r="Z17" s="18"/>
      <c r="AA17" s="68">
        <f t="shared" si="1"/>
        <v>7529000000</v>
      </c>
      <c r="AB17" s="68">
        <f t="shared" si="1"/>
        <v>8512467</v>
      </c>
      <c r="AC17" s="68">
        <f t="shared" si="1"/>
        <v>2325000000</v>
      </c>
      <c r="AD17" s="77"/>
      <c r="AE17" s="68">
        <f t="shared" si="1"/>
        <v>40279</v>
      </c>
      <c r="AF17" s="68">
        <f t="shared" si="1"/>
        <v>145904</v>
      </c>
      <c r="AG17" s="43"/>
    </row>
    <row r="18" spans="1:33">
      <c r="A18" s="6" t="s">
        <v>110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39"/>
      <c r="O18" s="6">
        <v>0</v>
      </c>
      <c r="P18" s="6">
        <v>0</v>
      </c>
      <c r="Q18" s="6">
        <v>0</v>
      </c>
      <c r="R18" s="6">
        <v>0</v>
      </c>
      <c r="S18" s="39"/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AA18" s="6">
        <v>0</v>
      </c>
      <c r="AB18" s="6">
        <v>0</v>
      </c>
      <c r="AC18" s="6">
        <v>0</v>
      </c>
      <c r="AE18" s="6">
        <v>0</v>
      </c>
      <c r="AF18" s="6">
        <v>0</v>
      </c>
      <c r="AG18" s="5"/>
    </row>
    <row r="20" spans="1:33">
      <c r="A20" s="4" t="s">
        <v>111</v>
      </c>
      <c r="B20" s="17">
        <v>2</v>
      </c>
      <c r="C20" s="17">
        <v>3</v>
      </c>
      <c r="D20" s="4">
        <v>4</v>
      </c>
      <c r="E20" s="17">
        <v>5</v>
      </c>
      <c r="F20" s="17">
        <v>6</v>
      </c>
      <c r="G20" s="17">
        <v>7</v>
      </c>
      <c r="H20" s="23"/>
      <c r="I20" s="17">
        <v>9</v>
      </c>
      <c r="J20" s="17">
        <v>10</v>
      </c>
      <c r="K20" s="17">
        <v>11</v>
      </c>
      <c r="L20" s="17">
        <v>12</v>
      </c>
      <c r="M20" s="17">
        <v>13</v>
      </c>
      <c r="N20" s="23"/>
      <c r="O20" s="17">
        <v>15</v>
      </c>
      <c r="P20" s="17">
        <v>16</v>
      </c>
      <c r="Q20" s="17">
        <v>17</v>
      </c>
      <c r="R20" s="17">
        <v>18</v>
      </c>
      <c r="S20" s="23"/>
      <c r="T20" s="17">
        <v>20</v>
      </c>
      <c r="U20" s="17">
        <v>21</v>
      </c>
      <c r="V20" s="17">
        <v>22</v>
      </c>
      <c r="W20" s="17">
        <v>23</v>
      </c>
      <c r="X20" s="17">
        <v>24</v>
      </c>
      <c r="Y20" s="17">
        <v>25</v>
      </c>
      <c r="Z20" s="23"/>
      <c r="AA20" s="17">
        <v>27</v>
      </c>
      <c r="AB20" s="17">
        <v>28</v>
      </c>
      <c r="AC20" s="17">
        <v>29</v>
      </c>
      <c r="AE20" s="17">
        <v>31</v>
      </c>
      <c r="AF20" s="17">
        <v>32</v>
      </c>
      <c r="AG20" s="94"/>
    </row>
    <row r="25" spans="1:33">
      <c r="AG25" s="1"/>
    </row>
    <row r="26" spans="1:33">
      <c r="AG26" s="1"/>
    </row>
    <row r="27" spans="1:33">
      <c r="AG27" s="1"/>
    </row>
    <row r="28" spans="1:33">
      <c r="AG28" s="1"/>
    </row>
    <row r="29" spans="1:33">
      <c r="AG29" s="1"/>
    </row>
    <row r="30" spans="1:33">
      <c r="AG30" s="1"/>
    </row>
    <row r="31" spans="1:33">
      <c r="AG31" s="1"/>
    </row>
    <row r="32" spans="1:33">
      <c r="AG32" s="1"/>
    </row>
    <row r="33" spans="33:33">
      <c r="AG33" s="1"/>
    </row>
    <row r="34" spans="33:33">
      <c r="AG34" s="1"/>
    </row>
    <row r="35" spans="33:33">
      <c r="AG35" s="1"/>
    </row>
    <row r="36" spans="33:33">
      <c r="AG36" s="1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6ACC-11F2-4BE6-92A9-06970EE319B6}">
  <sheetPr filterMode="1">
    <tabColor theme="7" tint="0.39997558519241921"/>
  </sheetPr>
  <dimension ref="A1:AN51"/>
  <sheetViews>
    <sheetView workbookViewId="0">
      <pane xSplit="1" topLeftCell="E1" activePane="topRight" state="frozen"/>
      <selection pane="topRight" activeCell="L39" sqref="L39"/>
      <selection activeCell="A21" sqref="A21"/>
    </sheetView>
  </sheetViews>
  <sheetFormatPr defaultColWidth="8.85546875" defaultRowHeight="14.45"/>
  <cols>
    <col min="1" max="1" width="40.42578125" bestFit="1" customWidth="1"/>
    <col min="2" max="2" width="15.5703125" bestFit="1" customWidth="1"/>
    <col min="3" max="4" width="12.42578125" bestFit="1" customWidth="1"/>
    <col min="5" max="5" width="13.5703125" style="108" bestFit="1" customWidth="1"/>
    <col min="6" max="6" width="10.42578125" style="108" customWidth="1"/>
    <col min="8" max="8" width="17.42578125" style="108" bestFit="1" customWidth="1"/>
    <col min="9" max="9" width="23.42578125" style="108" bestFit="1" customWidth="1"/>
    <col min="10" max="10" width="17.5703125" style="108" bestFit="1" customWidth="1"/>
    <col min="11" max="11" width="16.140625" style="108" bestFit="1" customWidth="1"/>
    <col min="12" max="13" width="16.140625" style="108" customWidth="1"/>
    <col min="15" max="15" width="19.5703125" style="108" bestFit="1" customWidth="1"/>
    <col min="16" max="16" width="13.5703125" style="108" bestFit="1" customWidth="1"/>
    <col min="17" max="17" width="13.5703125" style="108" customWidth="1"/>
    <col min="18" max="18" width="16" style="108" bestFit="1" customWidth="1"/>
    <col min="19" max="20" width="15.5703125" style="108" customWidth="1"/>
    <col min="22" max="22" width="22.42578125" style="108" bestFit="1" customWidth="1"/>
    <col min="23" max="23" width="22.5703125" style="108" bestFit="1" customWidth="1"/>
    <col min="24" max="24" width="22.5703125" style="108" customWidth="1"/>
    <col min="25" max="25" width="6.42578125" style="108" bestFit="1" customWidth="1"/>
    <col min="26" max="26" width="7.5703125" style="108" bestFit="1" customWidth="1"/>
    <col min="28" max="28" width="10.5703125" style="133" bestFit="1" customWidth="1"/>
    <col min="29" max="29" width="17.85546875" style="133" bestFit="1" customWidth="1"/>
    <col min="30" max="30" width="20.5703125" style="133" bestFit="1" customWidth="1"/>
    <col min="31" max="31" width="6.42578125" bestFit="1" customWidth="1"/>
    <col min="32" max="32" width="7.5703125" bestFit="1" customWidth="1"/>
    <col min="34" max="34" width="13.42578125" bestFit="1" customWidth="1"/>
    <col min="35" max="35" width="15" bestFit="1" customWidth="1"/>
    <col min="36" max="36" width="6.42578125" bestFit="1" customWidth="1"/>
    <col min="37" max="37" width="7.5703125" bestFit="1" customWidth="1"/>
    <col min="39" max="39" width="12.42578125" bestFit="1" customWidth="1"/>
    <col min="40" max="40" width="5.42578125" customWidth="1"/>
  </cols>
  <sheetData>
    <row r="1" spans="1:40">
      <c r="B1" s="323" t="s">
        <v>60</v>
      </c>
      <c r="C1" s="324"/>
      <c r="D1" s="324"/>
      <c r="E1" s="324"/>
      <c r="F1" s="325"/>
      <c r="H1" s="333" t="s">
        <v>61</v>
      </c>
      <c r="I1" s="334"/>
      <c r="J1" s="334"/>
      <c r="K1" s="334"/>
      <c r="L1" s="334"/>
      <c r="M1" s="335"/>
      <c r="O1" s="336" t="s">
        <v>62</v>
      </c>
      <c r="P1" s="337"/>
      <c r="Q1" s="337"/>
      <c r="R1" s="337"/>
      <c r="S1" s="337"/>
      <c r="T1" s="338"/>
      <c r="V1" s="330" t="s">
        <v>63</v>
      </c>
      <c r="W1" s="331"/>
      <c r="X1" s="331"/>
      <c r="Y1" s="331"/>
      <c r="Z1" s="332"/>
      <c r="AB1" s="329" t="s">
        <v>64</v>
      </c>
      <c r="AC1" s="329"/>
      <c r="AD1" s="329"/>
      <c r="AE1" s="329"/>
      <c r="AF1" s="329"/>
      <c r="AH1" s="321" t="s">
        <v>65</v>
      </c>
      <c r="AI1" s="321"/>
      <c r="AJ1" s="321"/>
      <c r="AK1" s="321"/>
      <c r="AM1" s="322" t="s">
        <v>66</v>
      </c>
      <c r="AN1" s="322"/>
    </row>
    <row r="2" spans="1:40">
      <c r="B2" s="206" t="s">
        <v>67</v>
      </c>
      <c r="C2" s="206" t="s">
        <v>70</v>
      </c>
      <c r="D2" s="206" t="s">
        <v>72</v>
      </c>
      <c r="E2" s="13" t="s">
        <v>73</v>
      </c>
      <c r="F2" s="13" t="s">
        <v>74</v>
      </c>
      <c r="H2" s="97" t="s">
        <v>76</v>
      </c>
      <c r="I2" s="97" t="s">
        <v>77</v>
      </c>
      <c r="J2" s="97" t="s">
        <v>78</v>
      </c>
      <c r="K2" s="97" t="s">
        <v>79</v>
      </c>
      <c r="L2" s="97" t="s">
        <v>80</v>
      </c>
      <c r="M2" s="97" t="s">
        <v>74</v>
      </c>
      <c r="O2" s="40" t="s">
        <v>81</v>
      </c>
      <c r="P2" s="40" t="s">
        <v>82</v>
      </c>
      <c r="Q2" s="40" t="s">
        <v>116</v>
      </c>
      <c r="R2" s="40" t="s">
        <v>84</v>
      </c>
      <c r="S2" s="40" t="s">
        <v>73</v>
      </c>
      <c r="T2" s="40" t="s">
        <v>74</v>
      </c>
      <c r="V2" s="42" t="s">
        <v>89</v>
      </c>
      <c r="W2" s="42" t="s">
        <v>90</v>
      </c>
      <c r="X2" s="42" t="s">
        <v>88</v>
      </c>
      <c r="Y2" s="42" t="s">
        <v>80</v>
      </c>
      <c r="Z2" s="42" t="s">
        <v>74</v>
      </c>
      <c r="AB2" s="170" t="s">
        <v>91</v>
      </c>
      <c r="AC2" s="170" t="s">
        <v>92</v>
      </c>
      <c r="AD2" s="170" t="s">
        <v>93</v>
      </c>
      <c r="AE2" s="103" t="s">
        <v>80</v>
      </c>
      <c r="AF2" s="103" t="s">
        <v>74</v>
      </c>
      <c r="AH2" s="211" t="s">
        <v>94</v>
      </c>
      <c r="AI2" s="76" t="s">
        <v>95</v>
      </c>
      <c r="AJ2" s="76" t="s">
        <v>80</v>
      </c>
      <c r="AK2" s="76" t="s">
        <v>74</v>
      </c>
      <c r="AM2" s="104" t="s">
        <v>96</v>
      </c>
      <c r="AN2" s="104" t="s">
        <v>97</v>
      </c>
    </row>
    <row r="3" spans="1:40" hidden="1">
      <c r="A3" s="10" t="s">
        <v>21</v>
      </c>
      <c r="B3" s="239">
        <f>(VLOOKUP($A3,'Raw Data NUTS2'!$A$2:$Y$42,'Raw Data NUTS2'!B$49,FALSE)-'Raw Data NUTS2'!B$47)/('Raw Data NUTS2'!B$46-'Raw Data NUTS2'!B$47)</f>
        <v>0.91200000000000003</v>
      </c>
      <c r="C3" s="239">
        <f>(VLOOKUP($A3,'Raw Data NUTS2'!$A$2:$Y$42,'Raw Data NUTS2'!C$49,FALSE)-'Raw Data NUTS2'!C$47)/('Raw Data NUTS2'!C$46-'Raw Data NUTS2'!C$47)</f>
        <v>0.50945867292096658</v>
      </c>
      <c r="D3" s="239">
        <f>(VLOOKUP($A3,'Raw Data NUTS2'!$A$2:$Y$42,'Raw Data NUTS2'!D$49,FALSE)-'Raw Data NUTS2'!D$47)/('Raw Data NUTS2'!D$46-'Raw Data NUTS2'!D$47)</f>
        <v>0.54470350330822714</v>
      </c>
      <c r="E3" s="245">
        <f t="shared" ref="E3:E43" si="0">(B3*B$46)+(C3*C$46)+(D3*D$46)</f>
        <v>0.85567040313872134</v>
      </c>
      <c r="F3" s="96">
        <f>RANK(E3,$E$3:$E$43)</f>
        <v>22</v>
      </c>
      <c r="H3" s="183">
        <f>(VLOOKUP($A3,'Raw Data NUTS2'!$A$2:$Y$42,'Raw Data NUTS2'!F$49,FALSE)-'Raw Data NUTS2'!F$47)/('Raw Data NUTS2'!F$46-'Raw Data NUTS2'!F$47)</f>
        <v>0.5941229166620956</v>
      </c>
      <c r="I3" s="183">
        <f>(VLOOKUP($A3,'Raw Data NUTS2'!$A$2:$Y$42,'Raw Data NUTS2'!G$49,FALSE)-'Raw Data NUTS2'!G$47)/('Raw Data NUTS2'!G$46-'Raw Data NUTS2'!G$47)</f>
        <v>0.52771700254340548</v>
      </c>
      <c r="J3" s="183">
        <f>(VLOOKUP($A3,'Raw Data NUTS2'!$A$2:$Y$42,'Raw Data NUTS2'!H$49,FALSE)-'Raw Data NUTS2'!H$47)/('Raw Data NUTS2'!H$46-'Raw Data NUTS2'!H$47)</f>
        <v>0.66559199306750738</v>
      </c>
      <c r="K3" s="183">
        <f>(VLOOKUP($A3,'Raw Data NUTS2'!$A$2:$Y$42,'Raw Data NUTS2'!I$49,FALSE)-'Raw Data NUTS2'!I$47)/('Raw Data NUTS2'!I$46-'Raw Data NUTS2'!I$47)</f>
        <v>0.31905764719733121</v>
      </c>
      <c r="L3" s="246">
        <f t="shared" ref="L3:L43" si="1">(H3*H$46)+(I3*I$46)+(J3*J$46)+(K3*K$46)</f>
        <v>0.50885909334271373</v>
      </c>
      <c r="M3" s="240">
        <f>RANK(L3,$L$3:$L$43)</f>
        <v>12</v>
      </c>
      <c r="O3" s="186">
        <f>(VLOOKUP($A3,'Raw Data NUTS2'!$A$2:$Y$42,'Raw Data NUTS2'!K$49,FALSE)-'Raw Data NUTS2'!K$47)/('Raw Data NUTS2'!K$46-'Raw Data NUTS2'!K$47)</f>
        <v>0.96776686155144354</v>
      </c>
      <c r="P3" s="186">
        <f>(VLOOKUP($A3,'Raw Data NUTS2'!$A$2:$Y$42,'Raw Data NUTS2'!L$49,FALSE)-'Raw Data NUTS2'!L$47)/('Raw Data NUTS2'!L$46-'Raw Data NUTS2'!L$47)</f>
        <v>0.77888132119824005</v>
      </c>
      <c r="Q3" s="186">
        <f>(VLOOKUP($A3,'Raw Data NUTS2'!$A$2:$Y$42,'Raw Data NUTS2'!M$49,FALSE)-'Raw Data NUTS2'!M$47)/('Raw Data NUTS2'!M$46-'Raw Data NUTS2'!M$47)</f>
        <v>0.21795069616056897</v>
      </c>
      <c r="R3" s="186">
        <f>(VLOOKUP($A3,'Raw Data NUTS2'!$A$2:$Y$42,'Raw Data NUTS2'!N$49,FALSE)-'Raw Data NUTS2'!N$47)/('Raw Data NUTS2'!N$46-'Raw Data NUTS2'!N$47)</f>
        <v>0.80392019769754686</v>
      </c>
      <c r="S3" s="247">
        <f>(O3*O$46)+(P3*P$46)+(Q3*Q$46)+(R3*R$46)</f>
        <v>0.80488716774154667</v>
      </c>
      <c r="T3" s="185">
        <f t="shared" ref="T3:T43" si="2">RANK(S3,$S$3:$S$43)</f>
        <v>17</v>
      </c>
      <c r="V3" s="189">
        <f>(VLOOKUP($A3,'Raw Data NUTS2'!$A$2:$Y$42,'Raw Data NUTS2'!P$49,FALSE)-'Raw Data NUTS2'!P$47)/('Raw Data NUTS2'!P$46-'Raw Data NUTS2'!P$47)</f>
        <v>0.35330522064597925</v>
      </c>
      <c r="W3" s="189">
        <f>(VLOOKUP($A3,'Raw Data NUTS2'!$A$2:$Y$42,'Raw Data NUTS2'!Q$49,FALSE)-'Raw Data NUTS2'!Q$47)/('Raw Data NUTS2'!Q$46-'Raw Data NUTS2'!Q$47)</f>
        <v>7.0676039720187822E-2</v>
      </c>
      <c r="X3" s="189">
        <f>(VLOOKUP($A3,'Raw Data NUTS2'!$A$2:$Y$42,'Raw Data NUTS2'!R$49,FALSE)-'Raw Data NUTS2'!R$47)/('Raw Data NUTS2'!R$46-'Raw Data NUTS2'!R$47)</f>
        <v>0.60261765102180775</v>
      </c>
      <c r="Y3" s="190">
        <f t="shared" ref="Y3:Y43" si="3">(V3*V$46)+(W3*W$46)+(X3*X$46)</f>
        <v>0.34219963712932494</v>
      </c>
      <c r="Z3" s="197">
        <f>RANK(Y3,$Y$3:$Y$43)</f>
        <v>20</v>
      </c>
      <c r="AB3" s="241">
        <f>(VLOOKUP($A3,'Raw Data NUTS2'!$A$2:$Y$42,'Raw Data NUTS2'!T$49,FALSE)-'Raw Data NUTS2'!T$47)/('Raw Data NUTS2'!T$46-'Raw Data NUTS2'!T$47)</f>
        <v>0.57818977803051552</v>
      </c>
      <c r="AC3" s="241">
        <f>(VLOOKUP($A3,'Raw Data NUTS2'!$A$2:$Y$42,'Raw Data NUTS2'!U$49,FALSE)-'Raw Data NUTS2'!U$47)/('Raw Data NUTS2'!U$46-'Raw Data NUTS2'!U$47)</f>
        <v>0.30203526711468931</v>
      </c>
      <c r="AD3" s="241">
        <f>(VLOOKUP($A3,'Raw Data NUTS2'!$A$2:$Y$42,'Raw Data NUTS2'!V$49,FALSE)-'Raw Data NUTS2'!V$47)/('Raw Data NUTS2'!V$46-'Raw Data NUTS2'!V$47)</f>
        <v>0.38224424866440104</v>
      </c>
      <c r="AE3" s="248">
        <f t="shared" ref="AE3:AE43" si="4">(AB3*AB$46)+(AC3*AC$46)+(AD3*AD$46)</f>
        <v>0.42082309793653527</v>
      </c>
      <c r="AF3" s="242">
        <f>RANK(AE3,$AE$3:$AE$43)</f>
        <v>9</v>
      </c>
      <c r="AH3" s="243">
        <f>(VLOOKUP($A3,'Raw Data NUTS2'!$A$2:$Y$42,'Raw Data NUTS2'!X$49,FALSE)-'Raw Data NUTS2'!X$47)/('Raw Data NUTS2'!X$46-'Raw Data NUTS2'!X$47)</f>
        <v>0.42763361238742353</v>
      </c>
      <c r="AI3" s="243">
        <f>(VLOOKUP($A3,'Raw Data NUTS2'!$A$2:$Y$42,'Raw Data NUTS2'!Y$49,FALSE)-'Raw Data NUTS2'!Y$47)/('Raw Data NUTS2'!Y$46-'Raw Data NUTS2'!Y$47)</f>
        <v>0.14418475185036175</v>
      </c>
      <c r="AJ3" s="249">
        <f t="shared" ref="AJ3:AJ43" si="5">(AH3*AH$46)+(AI3*AI$46)</f>
        <v>0.22921941001148027</v>
      </c>
      <c r="AK3" s="100">
        <f>RANK(AJ3,$AJ$3:$AJ$43)</f>
        <v>12</v>
      </c>
      <c r="AM3" s="250">
        <f>(E3*E$47)+(L3*L$47)+(S3*S$47)+(Y3*Y$47)+(AE3*AE$47)+(AJ3*AJ$47)</f>
        <v>0.6211690108373692</v>
      </c>
      <c r="AN3" s="251">
        <f>RANK(AM3,$AM$3:$AM$43)</f>
        <v>14</v>
      </c>
    </row>
    <row r="4" spans="1:40" hidden="1">
      <c r="A4" s="10" t="s">
        <v>22</v>
      </c>
      <c r="B4" s="239">
        <f>(VLOOKUP($A4,'Raw Data NUTS2'!$A$2:$Y$42,'Raw Data NUTS2'!B$49,FALSE)-'Raw Data NUTS2'!B$47)/('Raw Data NUTS2'!B$46-'Raw Data NUTS2'!B$47)</f>
        <v>0.94799999999999995</v>
      </c>
      <c r="C4" s="239">
        <f>(VLOOKUP($A4,'Raw Data NUTS2'!$A$2:$Y$42,'Raw Data NUTS2'!C$49,FALSE)-'Raw Data NUTS2'!C$47)/('Raw Data NUTS2'!C$46-'Raw Data NUTS2'!C$47)</f>
        <v>0.49315932087742403</v>
      </c>
      <c r="D4" s="239">
        <f>(VLOOKUP($A4,'Raw Data NUTS2'!$A$2:$Y$42,'Raw Data NUTS2'!D$49,FALSE)-'Raw Data NUTS2'!D$47)/('Raw Data NUTS2'!D$46-'Raw Data NUTS2'!D$47)</f>
        <v>0.51975932193278218</v>
      </c>
      <c r="E4" s="245">
        <f t="shared" si="0"/>
        <v>0.88338429093733195</v>
      </c>
      <c r="F4" s="96">
        <f t="shared" ref="F4:F43" si="6">RANK(E4,$E$3:$E$43)</f>
        <v>7</v>
      </c>
      <c r="H4" s="183">
        <f>(VLOOKUP($A4,'Raw Data NUTS2'!$A$2:$Y$42,'Raw Data NUTS2'!F$49,FALSE)-'Raw Data NUTS2'!F$47)/('Raw Data NUTS2'!F$46-'Raw Data NUTS2'!F$47)</f>
        <v>0.7451590390566537</v>
      </c>
      <c r="I4" s="183">
        <f>(VLOOKUP($A4,'Raw Data NUTS2'!$A$2:$Y$42,'Raw Data NUTS2'!G$49,FALSE)-'Raw Data NUTS2'!G$47)/('Raw Data NUTS2'!G$46-'Raw Data NUTS2'!G$47)</f>
        <v>1</v>
      </c>
      <c r="J4" s="183">
        <f>(VLOOKUP($A4,'Raw Data NUTS2'!$A$2:$Y$42,'Raw Data NUTS2'!H$49,FALSE)-'Raw Data NUTS2'!H$47)/('Raw Data NUTS2'!H$46-'Raw Data NUTS2'!H$47)</f>
        <v>0.75418272652302765</v>
      </c>
      <c r="K4" s="183">
        <f>(VLOOKUP($A4,'Raw Data NUTS2'!$A$2:$Y$42,'Raw Data NUTS2'!I$49,FALSE)-'Raw Data NUTS2'!I$47)/('Raw Data NUTS2'!I$46-'Raw Data NUTS2'!I$47)</f>
        <v>0.47449560072252567</v>
      </c>
      <c r="L4" s="246">
        <f t="shared" si="1"/>
        <v>0.74301205276473536</v>
      </c>
      <c r="M4" s="240">
        <f t="shared" ref="M4:M43" si="7">RANK(L4,$L$3:$L$43)</f>
        <v>1</v>
      </c>
      <c r="O4" s="186">
        <f>(VLOOKUP($A4,'Raw Data NUTS2'!$A$2:$Y$42,'Raw Data NUTS2'!K$49,FALSE)-'Raw Data NUTS2'!K$47)/('Raw Data NUTS2'!K$46-'Raw Data NUTS2'!K$47)</f>
        <v>0.96293175688361166</v>
      </c>
      <c r="P4" s="186">
        <f>(VLOOKUP($A4,'Raw Data NUTS2'!$A$2:$Y$42,'Raw Data NUTS2'!L$49,FALSE)-'Raw Data NUTS2'!L$47)/('Raw Data NUTS2'!L$46-'Raw Data NUTS2'!L$47)</f>
        <v>0.65543156226961141</v>
      </c>
      <c r="Q4" s="186">
        <f>(VLOOKUP($A4,'Raw Data NUTS2'!$A$2:$Y$42,'Raw Data NUTS2'!M$49,FALSE)-'Raw Data NUTS2'!M$47)/('Raw Data NUTS2'!M$46-'Raw Data NUTS2'!M$47)</f>
        <v>0.45720094696882968</v>
      </c>
      <c r="R4" s="186">
        <f>(VLOOKUP($A4,'Raw Data NUTS2'!$A$2:$Y$42,'Raw Data NUTS2'!N$49,FALSE)-'Raw Data NUTS2'!N$47)/('Raw Data NUTS2'!N$46-'Raw Data NUTS2'!N$47)</f>
        <v>0.77190140167871746</v>
      </c>
      <c r="S4" s="247">
        <f t="shared" ref="S4:S43" si="8">(O4*O$46)+(P4*P$46)+(Q4*Q$46)+(R4*R$46)</f>
        <v>0.7827254660432913</v>
      </c>
      <c r="T4" s="185">
        <f t="shared" si="2"/>
        <v>23</v>
      </c>
      <c r="V4" s="189">
        <f>(VLOOKUP($A4,'Raw Data NUTS2'!$A$2:$Y$42,'Raw Data NUTS2'!P$49,FALSE)-'Raw Data NUTS2'!P$47)/('Raw Data NUTS2'!P$46-'Raw Data NUTS2'!P$47)</f>
        <v>0.54275623937127115</v>
      </c>
      <c r="W4" s="189">
        <f>(VLOOKUP($A4,'Raw Data NUTS2'!$A$2:$Y$42,'Raw Data NUTS2'!Q$49,FALSE)-'Raw Data NUTS2'!Q$47)/('Raw Data NUTS2'!Q$46-'Raw Data NUTS2'!Q$47)</f>
        <v>0.28908046264423887</v>
      </c>
      <c r="X4" s="189">
        <f>(VLOOKUP($A4,'Raw Data NUTS2'!$A$2:$Y$42,'Raw Data NUTS2'!R$49,FALSE)-'Raw Data NUTS2'!R$47)/('Raw Data NUTS2'!R$46-'Raw Data NUTS2'!R$47)</f>
        <v>0.78719777156669268</v>
      </c>
      <c r="Y4" s="190">
        <f t="shared" si="3"/>
        <v>0.53967815786073425</v>
      </c>
      <c r="Z4" s="197">
        <f t="shared" ref="Z4:Z43" si="9">RANK(Y4,$Y$3:$Y$43)</f>
        <v>3</v>
      </c>
      <c r="AB4" s="241">
        <f>(VLOOKUP($A4,'Raw Data NUTS2'!$A$2:$Y$42,'Raw Data NUTS2'!T$49,FALSE)-'Raw Data NUTS2'!T$47)/('Raw Data NUTS2'!T$46-'Raw Data NUTS2'!T$47)</f>
        <v>0.82820013708114637</v>
      </c>
      <c r="AC4" s="241">
        <f>(VLOOKUP($A4,'Raw Data NUTS2'!$A$2:$Y$42,'Raw Data NUTS2'!U$49,FALSE)-'Raw Data NUTS2'!U$47)/('Raw Data NUTS2'!U$46-'Raw Data NUTS2'!U$47)</f>
        <v>0.6985437068810797</v>
      </c>
      <c r="AD4" s="241">
        <f>(VLOOKUP($A4,'Raw Data NUTS2'!$A$2:$Y$42,'Raw Data NUTS2'!V$49,FALSE)-'Raw Data NUTS2'!V$47)/('Raw Data NUTS2'!V$46-'Raw Data NUTS2'!V$47)</f>
        <v>0.62341904818996441</v>
      </c>
      <c r="AE4" s="248">
        <f t="shared" si="4"/>
        <v>0.71672096405073005</v>
      </c>
      <c r="AF4" s="242">
        <f t="shared" ref="AF4:AF43" si="10">RANK(AE4,$AE$3:$AE$43)</f>
        <v>1</v>
      </c>
      <c r="AH4" s="243">
        <f>(VLOOKUP($A4,'Raw Data NUTS2'!$A$2:$Y$42,'Raw Data NUTS2'!X$49,FALSE)-'Raw Data NUTS2'!X$47)/('Raw Data NUTS2'!X$46-'Raw Data NUTS2'!X$47)</f>
        <v>0.35082825383679755</v>
      </c>
      <c r="AI4" s="243">
        <f>(VLOOKUP($A4,'Raw Data NUTS2'!$A$2:$Y$42,'Raw Data NUTS2'!Y$49,FALSE)-'Raw Data NUTS2'!Y$47)/('Raw Data NUTS2'!Y$46-'Raw Data NUTS2'!Y$47)</f>
        <v>0.31538598138598217</v>
      </c>
      <c r="AJ4" s="249">
        <f t="shared" si="5"/>
        <v>0.32601866312122674</v>
      </c>
      <c r="AK4" s="100">
        <f t="shared" ref="AK4:AK43" si="11">RANK(AJ4,$AJ$3:$AJ$43)</f>
        <v>5</v>
      </c>
      <c r="AM4" s="250">
        <f t="shared" ref="AM4:AM43" si="12">(E4*E$47)+(L4*L$47)+(S4*S$47)+(Y4*Y$47)+(AE4*AE$47)+(AJ4*AJ$47)</f>
        <v>0.74714141014862423</v>
      </c>
      <c r="AN4" s="251">
        <f t="shared" ref="AN4:AN43" si="13">RANK(AM4,$AM$3:$AM$43)</f>
        <v>2</v>
      </c>
    </row>
    <row r="5" spans="1:40" hidden="1">
      <c r="A5" s="10" t="s">
        <v>23</v>
      </c>
      <c r="B5" s="239">
        <f>(VLOOKUP($A5,'Raw Data NUTS2'!$A$2:$Y$42,'Raw Data NUTS2'!B$49,FALSE)-'Raw Data NUTS2'!B$47)/('Raw Data NUTS2'!B$46-'Raw Data NUTS2'!B$47)</f>
        <v>0.90099999999999991</v>
      </c>
      <c r="C5" s="239">
        <f>(VLOOKUP($A5,'Raw Data NUTS2'!$A$2:$Y$42,'Raw Data NUTS2'!C$49,FALSE)-'Raw Data NUTS2'!C$47)/('Raw Data NUTS2'!C$46-'Raw Data NUTS2'!C$47)</f>
        <v>0.42024247487657351</v>
      </c>
      <c r="D5" s="239">
        <f>(VLOOKUP($A5,'Raw Data NUTS2'!$A$2:$Y$42,'Raw Data NUTS2'!D$49,FALSE)-'Raw Data NUTS2'!D$47)/('Raw Data NUTS2'!D$46-'Raw Data NUTS2'!D$47)</f>
        <v>0.4533343382022228</v>
      </c>
      <c r="E5" s="245">
        <f t="shared" si="0"/>
        <v>0.83306659607893607</v>
      </c>
      <c r="F5" s="96">
        <f t="shared" si="6"/>
        <v>36</v>
      </c>
      <c r="H5" s="183">
        <f>(VLOOKUP($A5,'Raw Data NUTS2'!$A$2:$Y$42,'Raw Data NUTS2'!F$49,FALSE)-'Raw Data NUTS2'!F$47)/('Raw Data NUTS2'!F$46-'Raw Data NUTS2'!F$47)</f>
        <v>0.35704589961103439</v>
      </c>
      <c r="I5" s="183">
        <f>(VLOOKUP($A5,'Raw Data NUTS2'!$A$2:$Y$42,'Raw Data NUTS2'!G$49,FALSE)-'Raw Data NUTS2'!G$47)/('Raw Data NUTS2'!G$46-'Raw Data NUTS2'!G$47)</f>
        <v>0.42350992730973935</v>
      </c>
      <c r="J5" s="183">
        <f>(VLOOKUP($A5,'Raw Data NUTS2'!$A$2:$Y$42,'Raw Data NUTS2'!H$49,FALSE)-'Raw Data NUTS2'!H$47)/('Raw Data NUTS2'!H$46-'Raw Data NUTS2'!H$47)</f>
        <v>0.58902669275464004</v>
      </c>
      <c r="K5" s="183">
        <f>(VLOOKUP($A5,'Raw Data NUTS2'!$A$2:$Y$42,'Raw Data NUTS2'!I$49,FALSE)-'Raw Data NUTS2'!I$47)/('Raw Data NUTS2'!I$46-'Raw Data NUTS2'!I$47)</f>
        <v>0.40230535229748904</v>
      </c>
      <c r="L5" s="246">
        <f t="shared" si="1"/>
        <v>0.46558409125169703</v>
      </c>
      <c r="M5" s="240">
        <f t="shared" si="7"/>
        <v>14</v>
      </c>
      <c r="O5" s="186">
        <f>(VLOOKUP($A5,'Raw Data NUTS2'!$A$2:$Y$42,'Raw Data NUTS2'!K$49,FALSE)-'Raw Data NUTS2'!K$47)/('Raw Data NUTS2'!K$46-'Raw Data NUTS2'!K$47)</f>
        <v>0.95084222869332313</v>
      </c>
      <c r="P5" s="186">
        <f>(VLOOKUP($A5,'Raw Data NUTS2'!$A$2:$Y$42,'Raw Data NUTS2'!L$49,FALSE)-'Raw Data NUTS2'!L$47)/('Raw Data NUTS2'!L$46-'Raw Data NUTS2'!L$47)</f>
        <v>0.53933789964216639</v>
      </c>
      <c r="Q5" s="186">
        <f>(VLOOKUP($A5,'Raw Data NUTS2'!$A$2:$Y$42,'Raw Data NUTS2'!M$49,FALSE)-'Raw Data NUTS2'!M$47)/('Raw Data NUTS2'!M$46-'Raw Data NUTS2'!M$47)</f>
        <v>0.39139728184913875</v>
      </c>
      <c r="R5" s="186">
        <f>(VLOOKUP($A5,'Raw Data NUTS2'!$A$2:$Y$42,'Raw Data NUTS2'!N$49,FALSE)-'Raw Data NUTS2'!N$47)/('Raw Data NUTS2'!N$46-'Raw Data NUTS2'!N$47)</f>
        <v>0.7636718834509526</v>
      </c>
      <c r="S5" s="247">
        <f t="shared" si="8"/>
        <v>0.76005882403845737</v>
      </c>
      <c r="T5" s="185">
        <f t="shared" si="2"/>
        <v>27</v>
      </c>
      <c r="V5" s="189">
        <f>(VLOOKUP($A5,'Raw Data NUTS2'!$A$2:$Y$42,'Raw Data NUTS2'!P$49,FALSE)-'Raw Data NUTS2'!P$47)/('Raw Data NUTS2'!P$46-'Raw Data NUTS2'!P$47)</f>
        <v>0.29981775235548419</v>
      </c>
      <c r="W5" s="189">
        <f>(VLOOKUP($A5,'Raw Data NUTS2'!$A$2:$Y$42,'Raw Data NUTS2'!Q$49,FALSE)-'Raw Data NUTS2'!Q$47)/('Raw Data NUTS2'!Q$46-'Raw Data NUTS2'!Q$47)</f>
        <v>3.2673465398917363E-2</v>
      </c>
      <c r="X5" s="189">
        <f>(VLOOKUP($A5,'Raw Data NUTS2'!$A$2:$Y$42,'Raw Data NUTS2'!R$49,FALSE)-'Raw Data NUTS2'!R$47)/('Raw Data NUTS2'!R$46-'Raw Data NUTS2'!R$47)</f>
        <v>0.72659783375187725</v>
      </c>
      <c r="Y5" s="190">
        <f t="shared" si="3"/>
        <v>0.35302968383542621</v>
      </c>
      <c r="Z5" s="197">
        <f t="shared" si="9"/>
        <v>17</v>
      </c>
      <c r="AB5" s="241">
        <f>(VLOOKUP($A5,'Raw Data NUTS2'!$A$2:$Y$42,'Raw Data NUTS2'!T$49,FALSE)-'Raw Data NUTS2'!T$47)/('Raw Data NUTS2'!T$46-'Raw Data NUTS2'!T$47)</f>
        <v>0.4870145645523149</v>
      </c>
      <c r="AC5" s="241">
        <f>(VLOOKUP($A5,'Raw Data NUTS2'!$A$2:$Y$42,'Raw Data NUTS2'!U$49,FALSE)-'Raw Data NUTS2'!U$47)/('Raw Data NUTS2'!U$46-'Raw Data NUTS2'!U$47)</f>
        <v>0.39307757670819143</v>
      </c>
      <c r="AD5" s="241">
        <f>(VLOOKUP($A5,'Raw Data NUTS2'!$A$2:$Y$42,'Raw Data NUTS2'!V$49,FALSE)-'Raw Data NUTS2'!V$47)/('Raw Data NUTS2'!V$46-'Raw Data NUTS2'!V$47)</f>
        <v>0.25282871331178175</v>
      </c>
      <c r="AE5" s="248">
        <f t="shared" si="4"/>
        <v>0.37764028485742929</v>
      </c>
      <c r="AF5" s="242">
        <f t="shared" si="10"/>
        <v>11</v>
      </c>
      <c r="AH5" s="243">
        <f>(VLOOKUP($A5,'Raw Data NUTS2'!$A$2:$Y$42,'Raw Data NUTS2'!X$49,FALSE)-'Raw Data NUTS2'!X$47)/('Raw Data NUTS2'!X$46-'Raw Data NUTS2'!X$47)</f>
        <v>0.52449358965397419</v>
      </c>
      <c r="AI5" s="243">
        <f>(VLOOKUP($A5,'Raw Data NUTS2'!$A$2:$Y$42,'Raw Data NUTS2'!Y$49,FALSE)-'Raw Data NUTS2'!Y$47)/('Raw Data NUTS2'!Y$46-'Raw Data NUTS2'!Y$47)</f>
        <v>0.1785866575495669</v>
      </c>
      <c r="AJ5" s="249">
        <f t="shared" si="5"/>
        <v>0.28235873718088911</v>
      </c>
      <c r="AK5" s="100">
        <f t="shared" si="11"/>
        <v>8</v>
      </c>
      <c r="AM5" s="250">
        <f t="shared" si="12"/>
        <v>0.59462414649511319</v>
      </c>
      <c r="AN5" s="251">
        <f t="shared" si="13"/>
        <v>20</v>
      </c>
    </row>
    <row r="6" spans="1:40" hidden="1">
      <c r="A6" s="10" t="s">
        <v>24</v>
      </c>
      <c r="B6" s="239">
        <f>(VLOOKUP($A6,'Raw Data NUTS2'!$A$2:$Y$42,'Raw Data NUTS2'!B$49,FALSE)-'Raw Data NUTS2'!B$47)/('Raw Data NUTS2'!B$46-'Raw Data NUTS2'!B$47)</f>
        <v>0.9</v>
      </c>
      <c r="C6" s="239">
        <f>(VLOOKUP($A6,'Raw Data NUTS2'!$A$2:$Y$42,'Raw Data NUTS2'!C$49,FALSE)-'Raw Data NUTS2'!C$47)/('Raw Data NUTS2'!C$46-'Raw Data NUTS2'!C$47)</f>
        <v>0.46187206503934874</v>
      </c>
      <c r="D6" s="239">
        <f>(VLOOKUP($A6,'Raw Data NUTS2'!$A$2:$Y$42,'Raw Data NUTS2'!D$49,FALSE)-'Raw Data NUTS2'!D$47)/('Raw Data NUTS2'!D$46-'Raw Data NUTS2'!D$47)</f>
        <v>0.47778837759404069</v>
      </c>
      <c r="E6" s="245">
        <f t="shared" si="0"/>
        <v>0.83704832507073568</v>
      </c>
      <c r="F6" s="96">
        <f t="shared" si="6"/>
        <v>33</v>
      </c>
      <c r="H6" s="183">
        <f>(VLOOKUP($A6,'Raw Data NUTS2'!$A$2:$Y$42,'Raw Data NUTS2'!F$49,FALSE)-'Raw Data NUTS2'!F$47)/('Raw Data NUTS2'!F$46-'Raw Data NUTS2'!F$47)</f>
        <v>0.22502506587092314</v>
      </c>
      <c r="I6" s="183">
        <f>(VLOOKUP($A6,'Raw Data NUTS2'!$A$2:$Y$42,'Raw Data NUTS2'!G$49,FALSE)-'Raw Data NUTS2'!G$47)/('Raw Data NUTS2'!G$46-'Raw Data NUTS2'!G$47)</f>
        <v>0.20120848556182511</v>
      </c>
      <c r="J6" s="183">
        <f>(VLOOKUP($A6,'Raw Data NUTS2'!$A$2:$Y$42,'Raw Data NUTS2'!H$49,FALSE)-'Raw Data NUTS2'!H$47)/('Raw Data NUTS2'!H$46-'Raw Data NUTS2'!H$47)</f>
        <v>0.44586592474481923</v>
      </c>
      <c r="K6" s="183">
        <f>(VLOOKUP($A6,'Raw Data NUTS2'!$A$2:$Y$42,'Raw Data NUTS2'!I$49,FALSE)-'Raw Data NUTS2'!I$47)/('Raw Data NUTS2'!I$46-'Raw Data NUTS2'!I$47)</f>
        <v>0.34030249995388023</v>
      </c>
      <c r="L6" s="246">
        <f t="shared" si="1"/>
        <v>0.32364665933863529</v>
      </c>
      <c r="M6" s="240">
        <f t="shared" si="7"/>
        <v>37</v>
      </c>
      <c r="O6" s="186">
        <f>(VLOOKUP($A6,'Raw Data NUTS2'!$A$2:$Y$42,'Raw Data NUTS2'!K$49,FALSE)-'Raw Data NUTS2'!K$47)/('Raw Data NUTS2'!K$46-'Raw Data NUTS2'!K$47)</f>
        <v>0.86925543753827517</v>
      </c>
      <c r="P6" s="186">
        <f>(VLOOKUP($A6,'Raw Data NUTS2'!$A$2:$Y$42,'Raw Data NUTS2'!L$49,FALSE)-'Raw Data NUTS2'!L$47)/('Raw Data NUTS2'!L$46-'Raw Data NUTS2'!L$47)</f>
        <v>0.35297410131633533</v>
      </c>
      <c r="Q6" s="186">
        <f>(VLOOKUP($A6,'Raw Data NUTS2'!$A$2:$Y$42,'Raw Data NUTS2'!M$49,FALSE)-'Raw Data NUTS2'!M$47)/('Raw Data NUTS2'!M$46-'Raw Data NUTS2'!M$47)</f>
        <v>0.3246883663350037</v>
      </c>
      <c r="R6" s="186">
        <f>(VLOOKUP($A6,'Raw Data NUTS2'!$A$2:$Y$42,'Raw Data NUTS2'!N$49,FALSE)-'Raw Data NUTS2'!N$47)/('Raw Data NUTS2'!N$46-'Raw Data NUTS2'!N$47)</f>
        <v>0.68359223237039135</v>
      </c>
      <c r="S6" s="247">
        <f t="shared" si="8"/>
        <v>0.66971786699679314</v>
      </c>
      <c r="T6" s="185">
        <f t="shared" si="2"/>
        <v>38</v>
      </c>
      <c r="V6" s="189">
        <f>(VLOOKUP($A6,'Raw Data NUTS2'!$A$2:$Y$42,'Raw Data NUTS2'!P$49,FALSE)-'Raw Data NUTS2'!P$47)/('Raw Data NUTS2'!P$46-'Raw Data NUTS2'!P$47)</f>
        <v>0.24166480505592128</v>
      </c>
      <c r="W6" s="189">
        <f>(VLOOKUP($A6,'Raw Data NUTS2'!$A$2:$Y$42,'Raw Data NUTS2'!Q$49,FALSE)-'Raw Data NUTS2'!Q$47)/('Raw Data NUTS2'!Q$46-'Raw Data NUTS2'!Q$47)</f>
        <v>5.4256776380913439E-3</v>
      </c>
      <c r="X6" s="189">
        <f>(VLOOKUP($A6,'Raw Data NUTS2'!$A$2:$Y$42,'Raw Data NUTS2'!R$49,FALSE)-'Raw Data NUTS2'!R$47)/('Raw Data NUTS2'!R$46-'Raw Data NUTS2'!R$47)</f>
        <v>0.70082979588322947</v>
      </c>
      <c r="Y6" s="190">
        <f t="shared" si="3"/>
        <v>0.31597342619241403</v>
      </c>
      <c r="Z6" s="197">
        <f t="shared" si="9"/>
        <v>28</v>
      </c>
      <c r="AB6" s="241">
        <f>(VLOOKUP($A6,'Raw Data NUTS2'!$A$2:$Y$42,'Raw Data NUTS2'!T$49,FALSE)-'Raw Data NUTS2'!T$47)/('Raw Data NUTS2'!T$46-'Raw Data NUTS2'!T$47)</f>
        <v>5.4862307501089412E-2</v>
      </c>
      <c r="AC6" s="241">
        <f>(VLOOKUP($A6,'Raw Data NUTS2'!$A$2:$Y$42,'Raw Data NUTS2'!U$49,FALSE)-'Raw Data NUTS2'!U$47)/('Raw Data NUTS2'!U$46-'Raw Data NUTS2'!U$47)</f>
        <v>5.2038478816077122E-2</v>
      </c>
      <c r="AD6" s="241">
        <f>(VLOOKUP($A6,'Raw Data NUTS2'!$A$2:$Y$42,'Raw Data NUTS2'!V$49,FALSE)-'Raw Data NUTS2'!V$47)/('Raw Data NUTS2'!V$46-'Raw Data NUTS2'!V$47)</f>
        <v>9.4835379902694056E-2</v>
      </c>
      <c r="AE6" s="248">
        <f t="shared" si="4"/>
        <v>6.7245388739953532E-2</v>
      </c>
      <c r="AF6" s="242">
        <f t="shared" si="10"/>
        <v>40</v>
      </c>
      <c r="AH6" s="243">
        <f>(VLOOKUP($A6,'Raw Data NUTS2'!$A$2:$Y$42,'Raw Data NUTS2'!X$49,FALSE)-'Raw Data NUTS2'!X$47)/('Raw Data NUTS2'!X$46-'Raw Data NUTS2'!X$47)</f>
        <v>8.7873393897211091E-2</v>
      </c>
      <c r="AI6" s="243">
        <f>(VLOOKUP($A6,'Raw Data NUTS2'!$A$2:$Y$42,'Raw Data NUTS2'!Y$49,FALSE)-'Raw Data NUTS2'!Y$47)/('Raw Data NUTS2'!Y$46-'Raw Data NUTS2'!Y$47)</f>
        <v>6.0272353672394002E-2</v>
      </c>
      <c r="AJ6" s="249">
        <f t="shared" si="5"/>
        <v>6.8552665739839119E-2</v>
      </c>
      <c r="AK6" s="100">
        <f t="shared" si="11"/>
        <v>41</v>
      </c>
      <c r="AM6" s="250">
        <f t="shared" si="12"/>
        <v>0.49406649984091633</v>
      </c>
      <c r="AN6" s="251">
        <f t="shared" si="13"/>
        <v>39</v>
      </c>
    </row>
    <row r="7" spans="1:40" hidden="1">
      <c r="A7" s="10" t="s">
        <v>25</v>
      </c>
      <c r="B7" s="239">
        <f>(VLOOKUP($A7,'Raw Data NUTS2'!$A$2:$Y$42,'Raw Data NUTS2'!B$49,FALSE)-'Raw Data NUTS2'!B$47)/('Raw Data NUTS2'!B$46-'Raw Data NUTS2'!B$47)</f>
        <v>0.90900000000000003</v>
      </c>
      <c r="C7" s="239">
        <f>(VLOOKUP($A7,'Raw Data NUTS2'!$A$2:$Y$42,'Raw Data NUTS2'!C$49,FALSE)-'Raw Data NUTS2'!C$47)/('Raw Data NUTS2'!C$46-'Raw Data NUTS2'!C$47)</f>
        <v>0.36122348417433275</v>
      </c>
      <c r="D7" s="239">
        <f>(VLOOKUP($A7,'Raw Data NUTS2'!$A$2:$Y$42,'Raw Data NUTS2'!D$49,FALSE)-'Raw Data NUTS2'!D$47)/('Raw Data NUTS2'!D$46-'Raw Data NUTS2'!D$47)</f>
        <v>0.39313332726343375</v>
      </c>
      <c r="E7" s="245">
        <f t="shared" si="0"/>
        <v>0.83117244961739745</v>
      </c>
      <c r="F7" s="96">
        <f t="shared" si="6"/>
        <v>37</v>
      </c>
      <c r="H7" s="183">
        <f>(VLOOKUP($A7,'Raw Data NUTS2'!$A$2:$Y$42,'Raw Data NUTS2'!F$49,FALSE)-'Raw Data NUTS2'!F$47)/('Raw Data NUTS2'!F$46-'Raw Data NUTS2'!F$47)</f>
        <v>0.1685309290374567</v>
      </c>
      <c r="I7" s="183">
        <f>(VLOOKUP($A7,'Raw Data NUTS2'!$A$2:$Y$42,'Raw Data NUTS2'!G$49,FALSE)-'Raw Data NUTS2'!G$47)/('Raw Data NUTS2'!G$46-'Raw Data NUTS2'!G$47)</f>
        <v>0.16615095761487986</v>
      </c>
      <c r="J7" s="183">
        <f>(VLOOKUP($A7,'Raw Data NUTS2'!$A$2:$Y$42,'Raw Data NUTS2'!H$49,FALSE)-'Raw Data NUTS2'!H$47)/('Raw Data NUTS2'!H$46-'Raw Data NUTS2'!H$47)</f>
        <v>0.37446493435382416</v>
      </c>
      <c r="K7" s="183">
        <f>(VLOOKUP($A7,'Raw Data NUTS2'!$A$2:$Y$42,'Raw Data NUTS2'!I$49,FALSE)-'Raw Data NUTS2'!I$47)/('Raw Data NUTS2'!I$46-'Raw Data NUTS2'!I$47)</f>
        <v>0.40155247089727314</v>
      </c>
      <c r="L7" s="246">
        <f t="shared" si="1"/>
        <v>0.30639690032806943</v>
      </c>
      <c r="M7" s="240">
        <f t="shared" si="7"/>
        <v>41</v>
      </c>
      <c r="O7" s="186">
        <f>(VLOOKUP($A7,'Raw Data NUTS2'!$A$2:$Y$42,'Raw Data NUTS2'!K$49,FALSE)-'Raw Data NUTS2'!K$47)/('Raw Data NUTS2'!K$46-'Raw Data NUTS2'!K$47)</f>
        <v>0.92606799064990519</v>
      </c>
      <c r="P7" s="186">
        <f>(VLOOKUP($A7,'Raw Data NUTS2'!$A$2:$Y$42,'Raw Data NUTS2'!L$49,FALSE)-'Raw Data NUTS2'!L$47)/('Raw Data NUTS2'!L$46-'Raw Data NUTS2'!L$47)</f>
        <v>0.15517476210634812</v>
      </c>
      <c r="Q7" s="186">
        <f>(VLOOKUP($A7,'Raw Data NUTS2'!$A$2:$Y$42,'Raw Data NUTS2'!M$49,FALSE)-'Raw Data NUTS2'!M$47)/('Raw Data NUTS2'!M$46-'Raw Data NUTS2'!M$47)</f>
        <v>6.4353683900535599E-2</v>
      </c>
      <c r="R7" s="186">
        <f>(VLOOKUP($A7,'Raw Data NUTS2'!$A$2:$Y$42,'Raw Data NUTS2'!N$49,FALSE)-'Raw Data NUTS2'!N$47)/('Raw Data NUTS2'!N$46-'Raw Data NUTS2'!N$47)</f>
        <v>0.65007454307853707</v>
      </c>
      <c r="S7" s="247">
        <f t="shared" si="8"/>
        <v>0.6264972115366918</v>
      </c>
      <c r="T7" s="185">
        <f t="shared" si="2"/>
        <v>40</v>
      </c>
      <c r="V7" s="189">
        <f>(VLOOKUP($A7,'Raw Data NUTS2'!$A$2:$Y$42,'Raw Data NUTS2'!P$49,FALSE)-'Raw Data NUTS2'!P$47)/('Raw Data NUTS2'!P$46-'Raw Data NUTS2'!P$47)</f>
        <v>0.37587430712087944</v>
      </c>
      <c r="W7" s="189">
        <f>(VLOOKUP($A7,'Raw Data NUTS2'!$A$2:$Y$42,'Raw Data NUTS2'!Q$49,FALSE)-'Raw Data NUTS2'!Q$47)/('Raw Data NUTS2'!Q$46-'Raw Data NUTS2'!Q$47)</f>
        <v>1.1879130615579086E-2</v>
      </c>
      <c r="X7" s="189">
        <f>(VLOOKUP($A7,'Raw Data NUTS2'!$A$2:$Y$42,'Raw Data NUTS2'!R$49,FALSE)-'Raw Data NUTS2'!R$47)/('Raw Data NUTS2'!R$46-'Raw Data NUTS2'!R$47)</f>
        <v>0.58686463459684279</v>
      </c>
      <c r="Y7" s="190">
        <f t="shared" si="3"/>
        <v>0.32487269077776709</v>
      </c>
      <c r="Z7" s="197">
        <f t="shared" si="9"/>
        <v>27</v>
      </c>
      <c r="AB7" s="241">
        <f>(VLOOKUP($A7,'Raw Data NUTS2'!$A$2:$Y$42,'Raw Data NUTS2'!T$49,FALSE)-'Raw Data NUTS2'!T$47)/('Raw Data NUTS2'!T$46-'Raw Data NUTS2'!T$47)</f>
        <v>0.22658028507996864</v>
      </c>
      <c r="AC7" s="241">
        <f>(VLOOKUP($A7,'Raw Data NUTS2'!$A$2:$Y$42,'Raw Data NUTS2'!U$49,FALSE)-'Raw Data NUTS2'!U$47)/('Raw Data NUTS2'!U$46-'Raw Data NUTS2'!U$47)</f>
        <v>0.1470698845031071</v>
      </c>
      <c r="AD7" s="241">
        <f>(VLOOKUP($A7,'Raw Data NUTS2'!$A$2:$Y$42,'Raw Data NUTS2'!V$49,FALSE)-'Raw Data NUTS2'!V$47)/('Raw Data NUTS2'!V$46-'Raw Data NUTS2'!V$47)</f>
        <v>5.9560321457908419E-2</v>
      </c>
      <c r="AE7" s="248">
        <f t="shared" si="4"/>
        <v>0.14440349701366137</v>
      </c>
      <c r="AF7" s="242">
        <f t="shared" si="10"/>
        <v>31</v>
      </c>
      <c r="AH7" s="243">
        <f>(VLOOKUP($A7,'Raw Data NUTS2'!$A$2:$Y$42,'Raw Data NUTS2'!X$49,FALSE)-'Raw Data NUTS2'!X$47)/('Raw Data NUTS2'!X$46-'Raw Data NUTS2'!X$47)</f>
        <v>0.25631396051357691</v>
      </c>
      <c r="AI7" s="243">
        <f>(VLOOKUP($A7,'Raw Data NUTS2'!$A$2:$Y$42,'Raw Data NUTS2'!Y$49,FALSE)-'Raw Data NUTS2'!Y$47)/('Raw Data NUTS2'!Y$46-'Raw Data NUTS2'!Y$47)</f>
        <v>8.4505138773760299E-2</v>
      </c>
      <c r="AJ7" s="249">
        <f t="shared" si="5"/>
        <v>0.13604778529570527</v>
      </c>
      <c r="AK7" s="100">
        <f t="shared" si="11"/>
        <v>31</v>
      </c>
      <c r="AM7" s="250">
        <f t="shared" si="12"/>
        <v>0.49914610478365018</v>
      </c>
      <c r="AN7" s="251">
        <f t="shared" si="13"/>
        <v>38</v>
      </c>
    </row>
    <row r="8" spans="1:40" hidden="1">
      <c r="A8" s="10" t="s">
        <v>26</v>
      </c>
      <c r="B8" s="239">
        <f>(VLOOKUP($A8,'Raw Data NUTS2'!$A$2:$Y$42,'Raw Data NUTS2'!B$49,FALSE)-'Raw Data NUTS2'!B$47)/('Raw Data NUTS2'!B$46-'Raw Data NUTS2'!B$47)</f>
        <v>0.90799999999999992</v>
      </c>
      <c r="C8" s="239">
        <f>(VLOOKUP($A8,'Raw Data NUTS2'!$A$2:$Y$42,'Raw Data NUTS2'!C$49,FALSE)-'Raw Data NUTS2'!C$47)/('Raw Data NUTS2'!C$46-'Raw Data NUTS2'!C$47)</f>
        <v>0.48470139562554654</v>
      </c>
      <c r="D8" s="239">
        <f>(VLOOKUP($A8,'Raw Data NUTS2'!$A$2:$Y$42,'Raw Data NUTS2'!D$49,FALSE)-'Raw Data NUTS2'!D$47)/('Raw Data NUTS2'!D$46-'Raw Data NUTS2'!D$47)</f>
        <v>0.5188289694823931</v>
      </c>
      <c r="E8" s="245">
        <f t="shared" si="0"/>
        <v>0.84855100232497094</v>
      </c>
      <c r="F8" s="96">
        <f t="shared" si="6"/>
        <v>28</v>
      </c>
      <c r="H8" s="183">
        <f>(VLOOKUP($A8,'Raw Data NUTS2'!$A$2:$Y$42,'Raw Data NUTS2'!F$49,FALSE)-'Raw Data NUTS2'!F$47)/('Raw Data NUTS2'!F$46-'Raw Data NUTS2'!F$47)</f>
        <v>0.27975516917682985</v>
      </c>
      <c r="I8" s="183">
        <f>(VLOOKUP($A8,'Raw Data NUTS2'!$A$2:$Y$42,'Raw Data NUTS2'!G$49,FALSE)-'Raw Data NUTS2'!G$47)/('Raw Data NUTS2'!G$46-'Raw Data NUTS2'!G$47)</f>
        <v>0.40379262686023326</v>
      </c>
      <c r="J8" s="183">
        <f>(VLOOKUP($A8,'Raw Data NUTS2'!$A$2:$Y$42,'Raw Data NUTS2'!H$49,FALSE)-'Raw Data NUTS2'!H$47)/('Raw Data NUTS2'!H$46-'Raw Data NUTS2'!H$47)</f>
        <v>0.62004007724804588</v>
      </c>
      <c r="K8" s="183">
        <f>(VLOOKUP($A8,'Raw Data NUTS2'!$A$2:$Y$42,'Raw Data NUTS2'!I$49,FALSE)-'Raw Data NUTS2'!I$47)/('Raw Data NUTS2'!I$46-'Raw Data NUTS2'!I$47)</f>
        <v>0.3633363576305465</v>
      </c>
      <c r="L8" s="246">
        <f t="shared" si="1"/>
        <v>0.45277734418998861</v>
      </c>
      <c r="M8" s="240">
        <f t="shared" si="7"/>
        <v>16</v>
      </c>
      <c r="O8" s="186">
        <f>(VLOOKUP($A8,'Raw Data NUTS2'!$A$2:$Y$42,'Raw Data NUTS2'!K$49,FALSE)-'Raw Data NUTS2'!K$47)/('Raw Data NUTS2'!K$46-'Raw Data NUTS2'!K$47)</f>
        <v>0.96485878354176668</v>
      </c>
      <c r="P8" s="186">
        <f>(VLOOKUP($A8,'Raw Data NUTS2'!$A$2:$Y$42,'Raw Data NUTS2'!L$49,FALSE)-'Raw Data NUTS2'!L$47)/('Raw Data NUTS2'!L$46-'Raw Data NUTS2'!L$47)</f>
        <v>0.64574331069907098</v>
      </c>
      <c r="Q8" s="186">
        <f>(VLOOKUP($A8,'Raw Data NUTS2'!$A$2:$Y$42,'Raw Data NUTS2'!M$49,FALSE)-'Raw Data NUTS2'!M$47)/('Raw Data NUTS2'!M$46-'Raw Data NUTS2'!M$47)</f>
        <v>0.2588898542109635</v>
      </c>
      <c r="R8" s="186">
        <f>(VLOOKUP($A8,'Raw Data NUTS2'!$A$2:$Y$42,'Raw Data NUTS2'!N$49,FALSE)-'Raw Data NUTS2'!N$47)/('Raw Data NUTS2'!N$46-'Raw Data NUTS2'!N$47)</f>
        <v>0.82805772117942034</v>
      </c>
      <c r="S8" s="247">
        <f t="shared" si="8"/>
        <v>0.80872809925543188</v>
      </c>
      <c r="T8" s="185">
        <f t="shared" si="2"/>
        <v>16</v>
      </c>
      <c r="V8" s="189">
        <f>(VLOOKUP($A8,'Raw Data NUTS2'!$A$2:$Y$42,'Raw Data NUTS2'!P$49,FALSE)-'Raw Data NUTS2'!P$47)/('Raw Data NUTS2'!P$46-'Raw Data NUTS2'!P$47)</f>
        <v>0.28323103793134358</v>
      </c>
      <c r="W8" s="189">
        <f>(VLOOKUP($A8,'Raw Data NUTS2'!$A$2:$Y$42,'Raw Data NUTS2'!Q$49,FALSE)-'Raw Data NUTS2'!Q$47)/('Raw Data NUTS2'!Q$46-'Raw Data NUTS2'!Q$47)</f>
        <v>0.21418273741423749</v>
      </c>
      <c r="X8" s="189">
        <f>(VLOOKUP($A8,'Raw Data NUTS2'!$A$2:$Y$42,'Raw Data NUTS2'!R$49,FALSE)-'Raw Data NUTS2'!R$47)/('Raw Data NUTS2'!R$46-'Raw Data NUTS2'!R$47)</f>
        <v>0.6493320471351568</v>
      </c>
      <c r="Y8" s="190">
        <f t="shared" si="3"/>
        <v>0.38224860749357925</v>
      </c>
      <c r="Z8" s="197">
        <f t="shared" si="9"/>
        <v>11</v>
      </c>
      <c r="AB8" s="241">
        <f>(VLOOKUP($A8,'Raw Data NUTS2'!$A$2:$Y$42,'Raw Data NUTS2'!T$49,FALSE)-'Raw Data NUTS2'!T$47)/('Raw Data NUTS2'!T$46-'Raw Data NUTS2'!T$47)</f>
        <v>0.483132897552847</v>
      </c>
      <c r="AC8" s="241">
        <f>(VLOOKUP($A8,'Raw Data NUTS2'!$A$2:$Y$42,'Raw Data NUTS2'!U$49,FALSE)-'Raw Data NUTS2'!U$47)/('Raw Data NUTS2'!U$46-'Raw Data NUTS2'!U$47)</f>
        <v>0.88062610596817303</v>
      </c>
      <c r="AD8" s="241">
        <f>(VLOOKUP($A8,'Raw Data NUTS2'!$A$2:$Y$42,'Raw Data NUTS2'!V$49,FALSE)-'Raw Data NUTS2'!V$47)/('Raw Data NUTS2'!V$46-'Raw Data NUTS2'!V$47)</f>
        <v>0.19382376015121427</v>
      </c>
      <c r="AE8" s="248">
        <f t="shared" si="4"/>
        <v>0.51919425455741142</v>
      </c>
      <c r="AF8" s="242">
        <f t="shared" si="10"/>
        <v>6</v>
      </c>
      <c r="AH8" s="243">
        <f>(VLOOKUP($A8,'Raw Data NUTS2'!$A$2:$Y$42,'Raw Data NUTS2'!X$49,FALSE)-'Raw Data NUTS2'!X$47)/('Raw Data NUTS2'!X$46-'Raw Data NUTS2'!X$47)</f>
        <v>0.60332365321220693</v>
      </c>
      <c r="AI8" s="243">
        <f>(VLOOKUP($A8,'Raw Data NUTS2'!$A$2:$Y$42,'Raw Data NUTS2'!Y$49,FALSE)-'Raw Data NUTS2'!Y$47)/('Raw Data NUTS2'!Y$46-'Raw Data NUTS2'!Y$47)</f>
        <v>7.4842685144662011E-2</v>
      </c>
      <c r="AJ8" s="249">
        <f t="shared" si="5"/>
        <v>0.23338697556492546</v>
      </c>
      <c r="AK8" s="100">
        <f t="shared" si="11"/>
        <v>11</v>
      </c>
      <c r="AM8" s="250">
        <f t="shared" si="12"/>
        <v>0.64187722737777464</v>
      </c>
      <c r="AN8" s="251">
        <f t="shared" si="13"/>
        <v>8</v>
      </c>
    </row>
    <row r="9" spans="1:40" hidden="1">
      <c r="A9" s="10" t="s">
        <v>27</v>
      </c>
      <c r="B9" s="239">
        <f>(VLOOKUP($A9,'Raw Data NUTS2'!$A$2:$Y$42,'Raw Data NUTS2'!B$49,FALSE)-'Raw Data NUTS2'!B$47)/('Raw Data NUTS2'!B$46-'Raw Data NUTS2'!B$47)</f>
        <v>0.91299999999999992</v>
      </c>
      <c r="C9" s="239">
        <f>(VLOOKUP($A9,'Raw Data NUTS2'!$A$2:$Y$42,'Raw Data NUTS2'!C$49,FALSE)-'Raw Data NUTS2'!C$47)/('Raw Data NUTS2'!C$46-'Raw Data NUTS2'!C$47)</f>
        <v>0.47429765615300817</v>
      </c>
      <c r="D9" s="239">
        <f>(VLOOKUP($A9,'Raw Data NUTS2'!$A$2:$Y$42,'Raw Data NUTS2'!D$49,FALSE)-'Raw Data NUTS2'!D$47)/('Raw Data NUTS2'!D$46-'Raw Data NUTS2'!D$47)</f>
        <v>0.51396476650328049</v>
      </c>
      <c r="E9" s="245">
        <f t="shared" si="0"/>
        <v>0.85170212848704541</v>
      </c>
      <c r="F9" s="96">
        <f t="shared" si="6"/>
        <v>25</v>
      </c>
      <c r="H9" s="183">
        <f>(VLOOKUP($A9,'Raw Data NUTS2'!$A$2:$Y$42,'Raw Data NUTS2'!F$49,FALSE)-'Raw Data NUTS2'!F$47)/('Raw Data NUTS2'!F$46-'Raw Data NUTS2'!F$47)</f>
        <v>0.24654793044508083</v>
      </c>
      <c r="I9" s="183">
        <f>(VLOOKUP($A9,'Raw Data NUTS2'!$A$2:$Y$42,'Raw Data NUTS2'!G$49,FALSE)-'Raw Data NUTS2'!G$47)/('Raw Data NUTS2'!G$46-'Raw Data NUTS2'!G$47)</f>
        <v>0.30512564761566008</v>
      </c>
      <c r="J9" s="183">
        <f>(VLOOKUP($A9,'Raw Data NUTS2'!$A$2:$Y$42,'Raw Data NUTS2'!H$49,FALSE)-'Raw Data NUTS2'!H$47)/('Raw Data NUTS2'!H$46-'Raw Data NUTS2'!H$47)</f>
        <v>0.48308354406337228</v>
      </c>
      <c r="K9" s="183">
        <f>(VLOOKUP($A9,'Raw Data NUTS2'!$A$2:$Y$42,'Raw Data NUTS2'!I$49,FALSE)-'Raw Data NUTS2'!I$47)/('Raw Data NUTS2'!I$46-'Raw Data NUTS2'!I$47)</f>
        <v>0.28914216949730143</v>
      </c>
      <c r="L9" s="246">
        <f t="shared" si="1"/>
        <v>0.3531924261843728</v>
      </c>
      <c r="M9" s="240">
        <f t="shared" si="7"/>
        <v>33</v>
      </c>
      <c r="O9" s="186">
        <f>(VLOOKUP($A9,'Raw Data NUTS2'!$A$2:$Y$42,'Raw Data NUTS2'!K$49,FALSE)-'Raw Data NUTS2'!K$47)/('Raw Data NUTS2'!K$46-'Raw Data NUTS2'!K$47)</f>
        <v>0.89570084916796766</v>
      </c>
      <c r="P9" s="186">
        <f>(VLOOKUP($A9,'Raw Data NUTS2'!$A$2:$Y$42,'Raw Data NUTS2'!L$49,FALSE)-'Raw Data NUTS2'!L$47)/('Raw Data NUTS2'!L$46-'Raw Data NUTS2'!L$47)</f>
        <v>0.52309839520664636</v>
      </c>
      <c r="Q9" s="186">
        <f>(VLOOKUP($A9,'Raw Data NUTS2'!$A$2:$Y$42,'Raw Data NUTS2'!M$49,FALSE)-'Raw Data NUTS2'!M$47)/('Raw Data NUTS2'!M$46-'Raw Data NUTS2'!M$47)</f>
        <v>0.25971559743908557</v>
      </c>
      <c r="R9" s="186">
        <f>(VLOOKUP($A9,'Raw Data NUTS2'!$A$2:$Y$42,'Raw Data NUTS2'!N$49,FALSE)-'Raw Data NUTS2'!N$47)/('Raw Data NUTS2'!N$46-'Raw Data NUTS2'!N$47)</f>
        <v>0.77471635074660228</v>
      </c>
      <c r="S9" s="247">
        <f t="shared" si="8"/>
        <v>0.74800141721150393</v>
      </c>
      <c r="T9" s="185">
        <f t="shared" si="2"/>
        <v>30</v>
      </c>
      <c r="V9" s="189">
        <f>(VLOOKUP($A9,'Raw Data NUTS2'!$A$2:$Y$42,'Raw Data NUTS2'!P$49,FALSE)-'Raw Data NUTS2'!P$47)/('Raw Data NUTS2'!P$46-'Raw Data NUTS2'!P$47)</f>
        <v>0.24416967687057448</v>
      </c>
      <c r="W9" s="189">
        <f>(VLOOKUP($A9,'Raw Data NUTS2'!$A$2:$Y$42,'Raw Data NUTS2'!Q$49,FALSE)-'Raw Data NUTS2'!Q$47)/('Raw Data NUTS2'!Q$46-'Raw Data NUTS2'!Q$47)</f>
        <v>8.5195115058526727E-3</v>
      </c>
      <c r="X9" s="189">
        <f>(VLOOKUP($A9,'Raw Data NUTS2'!$A$2:$Y$42,'Raw Data NUTS2'!R$49,FALSE)-'Raw Data NUTS2'!R$47)/('Raw Data NUTS2'!R$46-'Raw Data NUTS2'!R$47)</f>
        <v>0.67959468456831507</v>
      </c>
      <c r="Y9" s="190">
        <f t="shared" si="3"/>
        <v>0.31076129098158073</v>
      </c>
      <c r="Z9" s="197">
        <f t="shared" si="9"/>
        <v>30</v>
      </c>
      <c r="AB9" s="241">
        <f>(VLOOKUP($A9,'Raw Data NUTS2'!$A$2:$Y$42,'Raw Data NUTS2'!T$49,FALSE)-'Raw Data NUTS2'!T$47)/('Raw Data NUTS2'!T$46-'Raw Data NUTS2'!T$47)</f>
        <v>0.21125517816412898</v>
      </c>
      <c r="AC9" s="241">
        <f>(VLOOKUP($A9,'Raw Data NUTS2'!$A$2:$Y$42,'Raw Data NUTS2'!U$49,FALSE)-'Raw Data NUTS2'!U$47)/('Raw Data NUTS2'!U$46-'Raw Data NUTS2'!U$47)</f>
        <v>0.11645011210831079</v>
      </c>
      <c r="AD9" s="241">
        <f>(VLOOKUP($A9,'Raw Data NUTS2'!$A$2:$Y$42,'Raw Data NUTS2'!V$49,FALSE)-'Raw Data NUTS2'!V$47)/('Raw Data NUTS2'!V$46-'Raw Data NUTS2'!V$47)</f>
        <v>0.14996859151304978</v>
      </c>
      <c r="AE9" s="248">
        <f t="shared" si="4"/>
        <v>0.15922462726182984</v>
      </c>
      <c r="AF9" s="242">
        <f t="shared" si="10"/>
        <v>28</v>
      </c>
      <c r="AH9" s="243">
        <f>(VLOOKUP($A9,'Raw Data NUTS2'!$A$2:$Y$42,'Raw Data NUTS2'!X$49,FALSE)-'Raw Data NUTS2'!X$47)/('Raw Data NUTS2'!X$46-'Raw Data NUTS2'!X$47)</f>
        <v>0.16831856228902309</v>
      </c>
      <c r="AI9" s="243">
        <f>(VLOOKUP($A9,'Raw Data NUTS2'!$A$2:$Y$42,'Raw Data NUTS2'!Y$49,FALSE)-'Raw Data NUTS2'!Y$47)/('Raw Data NUTS2'!Y$46-'Raw Data NUTS2'!Y$47)</f>
        <v>7.771752216236727E-2</v>
      </c>
      <c r="AJ9" s="249">
        <f t="shared" si="5"/>
        <v>0.10489783420036401</v>
      </c>
      <c r="AK9" s="100">
        <f t="shared" si="11"/>
        <v>37</v>
      </c>
      <c r="AM9" s="250">
        <f t="shared" si="12"/>
        <v>0.53442734825553384</v>
      </c>
      <c r="AN9" s="251">
        <f t="shared" si="13"/>
        <v>31</v>
      </c>
    </row>
    <row r="10" spans="1:40" hidden="1">
      <c r="A10" s="10" t="s">
        <v>28</v>
      </c>
      <c r="B10" s="239">
        <f>(VLOOKUP($A10,'Raw Data NUTS2'!$A$2:$Y$42,'Raw Data NUTS2'!B$49,FALSE)-'Raw Data NUTS2'!B$47)/('Raw Data NUTS2'!B$46-'Raw Data NUTS2'!B$47)</f>
        <v>0.94499999999999995</v>
      </c>
      <c r="C10" s="239">
        <f>(VLOOKUP($A10,'Raw Data NUTS2'!$A$2:$Y$42,'Raw Data NUTS2'!C$49,FALSE)-'Raw Data NUTS2'!C$47)/('Raw Data NUTS2'!C$46-'Raw Data NUTS2'!C$47)</f>
        <v>0.45088661785772144</v>
      </c>
      <c r="D10" s="239">
        <f>(VLOOKUP($A10,'Raw Data NUTS2'!$A$2:$Y$42,'Raw Data NUTS2'!D$49,FALSE)-'Raw Data NUTS2'!D$47)/('Raw Data NUTS2'!D$46-'Raw Data NUTS2'!D$47)</f>
        <v>0.46699808848701907</v>
      </c>
      <c r="E10" s="245">
        <f t="shared" si="0"/>
        <v>0.87386961265937113</v>
      </c>
      <c r="F10" s="96">
        <f t="shared" si="6"/>
        <v>13</v>
      </c>
      <c r="H10" s="183">
        <f>(VLOOKUP($A10,'Raw Data NUTS2'!$A$2:$Y$42,'Raw Data NUTS2'!F$49,FALSE)-'Raw Data NUTS2'!F$47)/('Raw Data NUTS2'!F$46-'Raw Data NUTS2'!F$47)</f>
        <v>0.35529969362103203</v>
      </c>
      <c r="I10" s="183">
        <f>(VLOOKUP($A10,'Raw Data NUTS2'!$A$2:$Y$42,'Raw Data NUTS2'!G$49,FALSE)-'Raw Data NUTS2'!G$47)/('Raw Data NUTS2'!G$46-'Raw Data NUTS2'!G$47)</f>
        <v>0.30208256164603525</v>
      </c>
      <c r="J10" s="183">
        <f>(VLOOKUP($A10,'Raw Data NUTS2'!$A$2:$Y$42,'Raw Data NUTS2'!H$49,FALSE)-'Raw Data NUTS2'!H$47)/('Raw Data NUTS2'!H$46-'Raw Data NUTS2'!H$47)</f>
        <v>0.51875150512094881</v>
      </c>
      <c r="K10" s="183">
        <f>(VLOOKUP($A10,'Raw Data NUTS2'!$A$2:$Y$42,'Raw Data NUTS2'!I$49,FALSE)-'Raw Data NUTS2'!I$47)/('Raw Data NUTS2'!I$46-'Raw Data NUTS2'!I$47)</f>
        <v>0.32108767913170028</v>
      </c>
      <c r="L10" s="246">
        <f t="shared" si="1"/>
        <v>0.37930685100069145</v>
      </c>
      <c r="M10" s="240">
        <f t="shared" si="7"/>
        <v>27</v>
      </c>
      <c r="O10" s="186">
        <f>(VLOOKUP($A10,'Raw Data NUTS2'!$A$2:$Y$42,'Raw Data NUTS2'!K$49,FALSE)-'Raw Data NUTS2'!K$47)/('Raw Data NUTS2'!K$46-'Raw Data NUTS2'!K$47)</f>
        <v>0.92971084275998617</v>
      </c>
      <c r="P10" s="186">
        <f>(VLOOKUP($A10,'Raw Data NUTS2'!$A$2:$Y$42,'Raw Data NUTS2'!L$49,FALSE)-'Raw Data NUTS2'!L$47)/('Raw Data NUTS2'!L$46-'Raw Data NUTS2'!L$47)</f>
        <v>0.39690938581606383</v>
      </c>
      <c r="Q10" s="186">
        <f>(VLOOKUP($A10,'Raw Data NUTS2'!$A$2:$Y$42,'Raw Data NUTS2'!M$49,FALSE)-'Raw Data NUTS2'!M$47)/('Raw Data NUTS2'!M$46-'Raw Data NUTS2'!M$47)</f>
        <v>0.26593719625160439</v>
      </c>
      <c r="R10" s="186">
        <f>(VLOOKUP($A10,'Raw Data NUTS2'!$A$2:$Y$42,'Raw Data NUTS2'!N$49,FALSE)-'Raw Data NUTS2'!N$47)/('Raw Data NUTS2'!N$46-'Raw Data NUTS2'!N$47)</f>
        <v>0.72456151649171263</v>
      </c>
      <c r="S10" s="247">
        <f t="shared" si="8"/>
        <v>0.70989495266579705</v>
      </c>
      <c r="T10" s="185">
        <f t="shared" si="2"/>
        <v>34</v>
      </c>
      <c r="V10" s="189">
        <f>(VLOOKUP($A10,'Raw Data NUTS2'!$A$2:$Y$42,'Raw Data NUTS2'!P$49,FALSE)-'Raw Data NUTS2'!P$47)/('Raw Data NUTS2'!P$46-'Raw Data NUTS2'!P$47)</f>
        <v>0.30504506053163749</v>
      </c>
      <c r="W10" s="189">
        <f>(VLOOKUP($A10,'Raw Data NUTS2'!$A$2:$Y$42,'Raw Data NUTS2'!Q$49,FALSE)-'Raw Data NUTS2'!Q$47)/('Raw Data NUTS2'!Q$46-'Raw Data NUTS2'!Q$47)</f>
        <v>1.4394563272642746E-2</v>
      </c>
      <c r="X10" s="189">
        <f>(VLOOKUP($A10,'Raw Data NUTS2'!$A$2:$Y$42,'Raw Data NUTS2'!R$49,FALSE)-'Raw Data NUTS2'!R$47)/('Raw Data NUTS2'!R$46-'Raw Data NUTS2'!R$47)</f>
        <v>0.45962716933910819</v>
      </c>
      <c r="Y10" s="190">
        <f t="shared" si="3"/>
        <v>0.25968893104779611</v>
      </c>
      <c r="Z10" s="197">
        <f t="shared" si="9"/>
        <v>40</v>
      </c>
      <c r="AB10" s="241">
        <f>(VLOOKUP($A10,'Raw Data NUTS2'!$A$2:$Y$42,'Raw Data NUTS2'!T$49,FALSE)-'Raw Data NUTS2'!T$47)/('Raw Data NUTS2'!T$46-'Raw Data NUTS2'!T$47)</f>
        <v>0.1370914854230165</v>
      </c>
      <c r="AC10" s="241">
        <f>(VLOOKUP($A10,'Raw Data NUTS2'!$A$2:$Y$42,'Raw Data NUTS2'!U$49,FALSE)-'Raw Data NUTS2'!U$47)/('Raw Data NUTS2'!U$46-'Raw Data NUTS2'!U$47)</f>
        <v>8.4732930414189264E-2</v>
      </c>
      <c r="AD10" s="241">
        <f>(VLOOKUP($A10,'Raw Data NUTS2'!$A$2:$Y$42,'Raw Data NUTS2'!V$49,FALSE)-'Raw Data NUTS2'!V$47)/('Raw Data NUTS2'!V$46-'Raw Data NUTS2'!V$47)</f>
        <v>0.1415498654682866</v>
      </c>
      <c r="AE10" s="248">
        <f t="shared" si="4"/>
        <v>0.12112476043516411</v>
      </c>
      <c r="AF10" s="242">
        <f t="shared" si="10"/>
        <v>34</v>
      </c>
      <c r="AH10" s="243">
        <f>(VLOOKUP($A10,'Raw Data NUTS2'!$A$2:$Y$42,'Raw Data NUTS2'!X$49,FALSE)-'Raw Data NUTS2'!X$47)/('Raw Data NUTS2'!X$46-'Raw Data NUTS2'!X$47)</f>
        <v>0.2164721147575957</v>
      </c>
      <c r="AI10" s="243">
        <f>(VLOOKUP($A10,'Raw Data NUTS2'!$A$2:$Y$42,'Raw Data NUTS2'!Y$49,FALSE)-'Raw Data NUTS2'!Y$47)/('Raw Data NUTS2'!Y$46-'Raw Data NUTS2'!Y$47)</f>
        <v>9.8405182328093449E-2</v>
      </c>
      <c r="AJ10" s="249">
        <f t="shared" si="5"/>
        <v>0.13382526205694412</v>
      </c>
      <c r="AK10" s="100">
        <f t="shared" si="11"/>
        <v>33</v>
      </c>
      <c r="AM10" s="250">
        <f t="shared" si="12"/>
        <v>0.51823329772763194</v>
      </c>
      <c r="AN10" s="251">
        <f t="shared" si="13"/>
        <v>35</v>
      </c>
    </row>
    <row r="11" spans="1:40" hidden="1">
      <c r="A11" s="10" t="s">
        <v>29</v>
      </c>
      <c r="B11" s="239">
        <f>(VLOOKUP($A11,'Raw Data NUTS2'!$A$2:$Y$42,'Raw Data NUTS2'!B$49,FALSE)-'Raw Data NUTS2'!B$47)/('Raw Data NUTS2'!B$46-'Raw Data NUTS2'!B$47)</f>
        <v>0.91900000000000004</v>
      </c>
      <c r="C11" s="239">
        <f>(VLOOKUP($A11,'Raw Data NUTS2'!$A$2:$Y$42,'Raw Data NUTS2'!C$49,FALSE)-'Raw Data NUTS2'!C$47)/('Raw Data NUTS2'!C$46-'Raw Data NUTS2'!C$47)</f>
        <v>0.43549655113676028</v>
      </c>
      <c r="D11" s="239">
        <f>(VLOOKUP($A11,'Raw Data NUTS2'!$A$2:$Y$42,'Raw Data NUTS2'!D$49,FALSE)-'Raw Data NUTS2'!D$47)/('Raw Data NUTS2'!D$46-'Raw Data NUTS2'!D$47)</f>
        <v>0.47343126510909406</v>
      </c>
      <c r="E11" s="245">
        <f t="shared" si="0"/>
        <v>0.8510191085057941</v>
      </c>
      <c r="F11" s="96">
        <f t="shared" si="6"/>
        <v>26</v>
      </c>
      <c r="H11" s="183">
        <f>(VLOOKUP($A11,'Raw Data NUTS2'!$A$2:$Y$42,'Raw Data NUTS2'!F$49,FALSE)-'Raw Data NUTS2'!F$47)/('Raw Data NUTS2'!F$46-'Raw Data NUTS2'!F$47)</f>
        <v>0.33260221512422883</v>
      </c>
      <c r="I11" s="183">
        <f>(VLOOKUP($A11,'Raw Data NUTS2'!$A$2:$Y$42,'Raw Data NUTS2'!G$49,FALSE)-'Raw Data NUTS2'!G$47)/('Raw Data NUTS2'!G$46-'Raw Data NUTS2'!G$47)</f>
        <v>0.4274345226736101</v>
      </c>
      <c r="J11" s="183">
        <f>(VLOOKUP($A11,'Raw Data NUTS2'!$A$2:$Y$42,'Raw Data NUTS2'!H$49,FALSE)-'Raw Data NUTS2'!H$47)/('Raw Data NUTS2'!H$46-'Raw Data NUTS2'!H$47)</f>
        <v>0.62166873756675478</v>
      </c>
      <c r="K11" s="183">
        <f>(VLOOKUP($A11,'Raw Data NUTS2'!$A$2:$Y$42,'Raw Data NUTS2'!I$49,FALSE)-'Raw Data NUTS2'!I$47)/('Raw Data NUTS2'!I$46-'Raw Data NUTS2'!I$47)</f>
        <v>0.39875333511879629</v>
      </c>
      <c r="L11" s="246">
        <f t="shared" si="1"/>
        <v>0.47472325196206289</v>
      </c>
      <c r="M11" s="240">
        <f t="shared" si="7"/>
        <v>13</v>
      </c>
      <c r="O11" s="186">
        <f>(VLOOKUP($A11,'Raw Data NUTS2'!$A$2:$Y$42,'Raw Data NUTS2'!K$49,FALSE)-'Raw Data NUTS2'!K$47)/('Raw Data NUTS2'!K$46-'Raw Data NUTS2'!K$47)</f>
        <v>0.94757642865350167</v>
      </c>
      <c r="P11" s="186">
        <f>(VLOOKUP($A11,'Raw Data NUTS2'!$A$2:$Y$42,'Raw Data NUTS2'!L$49,FALSE)-'Raw Data NUTS2'!L$47)/('Raw Data NUTS2'!L$46-'Raw Data NUTS2'!L$47)</f>
        <v>0.45213573685876851</v>
      </c>
      <c r="Q11" s="186">
        <f>(VLOOKUP($A11,'Raw Data NUTS2'!$A$2:$Y$42,'Raw Data NUTS2'!M$49,FALSE)-'Raw Data NUTS2'!M$47)/('Raw Data NUTS2'!M$46-'Raw Data NUTS2'!M$47)</f>
        <v>0.23356999908243459</v>
      </c>
      <c r="R11" s="186">
        <f>(VLOOKUP($A11,'Raw Data NUTS2'!$A$2:$Y$42,'Raw Data NUTS2'!N$49,FALSE)-'Raw Data NUTS2'!N$47)/('Raw Data NUTS2'!N$46-'Raw Data NUTS2'!N$47)</f>
        <v>0.6874747359519493</v>
      </c>
      <c r="S11" s="247">
        <f t="shared" si="8"/>
        <v>0.69326593773946599</v>
      </c>
      <c r="T11" s="185">
        <f t="shared" si="2"/>
        <v>37</v>
      </c>
      <c r="V11" s="189">
        <f>(VLOOKUP($A11,'Raw Data NUTS2'!$A$2:$Y$42,'Raw Data NUTS2'!P$49,FALSE)-'Raw Data NUTS2'!P$47)/('Raw Data NUTS2'!P$46-'Raw Data NUTS2'!P$47)</f>
        <v>0.38246699515451998</v>
      </c>
      <c r="W11" s="189">
        <f>(VLOOKUP($A11,'Raw Data NUTS2'!$A$2:$Y$42,'Raw Data NUTS2'!Q$49,FALSE)-'Raw Data NUTS2'!Q$47)/('Raw Data NUTS2'!Q$46-'Raw Data NUTS2'!Q$47)</f>
        <v>0.16789857696687358</v>
      </c>
      <c r="X11" s="189">
        <f>(VLOOKUP($A11,'Raw Data NUTS2'!$A$2:$Y$42,'Raw Data NUTS2'!R$49,FALSE)-'Raw Data NUTS2'!R$47)/('Raw Data NUTS2'!R$46-'Raw Data NUTS2'!R$47)</f>
        <v>0.67605079812995739</v>
      </c>
      <c r="Y11" s="190">
        <f t="shared" si="3"/>
        <v>0.40880545675045032</v>
      </c>
      <c r="Z11" s="197">
        <f t="shared" si="9"/>
        <v>7</v>
      </c>
      <c r="AB11" s="241">
        <f>(VLOOKUP($A11,'Raw Data NUTS2'!$A$2:$Y$42,'Raw Data NUTS2'!T$49,FALSE)-'Raw Data NUTS2'!T$47)/('Raw Data NUTS2'!T$46-'Raw Data NUTS2'!T$47)</f>
        <v>1</v>
      </c>
      <c r="AC11" s="241">
        <f>(VLOOKUP($A11,'Raw Data NUTS2'!$A$2:$Y$42,'Raw Data NUTS2'!U$49,FALSE)-'Raw Data NUTS2'!U$47)/('Raw Data NUTS2'!U$46-'Raw Data NUTS2'!U$47)</f>
        <v>0.40610080913822966</v>
      </c>
      <c r="AD11" s="241">
        <f>(VLOOKUP($A11,'Raw Data NUTS2'!$A$2:$Y$42,'Raw Data NUTS2'!V$49,FALSE)-'Raw Data NUTS2'!V$47)/('Raw Data NUTS2'!V$46-'Raw Data NUTS2'!V$47)</f>
        <v>0.56122860276583997</v>
      </c>
      <c r="AE11" s="248">
        <f t="shared" si="4"/>
        <v>0.6557764706346898</v>
      </c>
      <c r="AF11" s="242">
        <f t="shared" si="10"/>
        <v>3</v>
      </c>
      <c r="AH11" s="243">
        <f>(VLOOKUP($A11,'Raw Data NUTS2'!$A$2:$Y$42,'Raw Data NUTS2'!X$49,FALSE)-'Raw Data NUTS2'!X$47)/('Raw Data NUTS2'!X$46-'Raw Data NUTS2'!X$47)</f>
        <v>0.27775373847950274</v>
      </c>
      <c r="AI11" s="243">
        <f>(VLOOKUP($A11,'Raw Data NUTS2'!$A$2:$Y$42,'Raw Data NUTS2'!Y$49,FALSE)-'Raw Data NUTS2'!Y$47)/('Raw Data NUTS2'!Y$46-'Raw Data NUTS2'!Y$47)</f>
        <v>0.19695660693067202</v>
      </c>
      <c r="AJ11" s="249">
        <f t="shared" si="5"/>
        <v>0.22119574639532119</v>
      </c>
      <c r="AK11" s="100">
        <f t="shared" si="11"/>
        <v>13</v>
      </c>
      <c r="AM11" s="250">
        <f t="shared" si="12"/>
        <v>0.65434763077286584</v>
      </c>
      <c r="AN11" s="251">
        <f t="shared" si="13"/>
        <v>7</v>
      </c>
    </row>
    <row r="12" spans="1:40" hidden="1">
      <c r="A12" s="10" t="s">
        <v>30</v>
      </c>
      <c r="B12" s="239">
        <f>(VLOOKUP($A12,'Raw Data NUTS2'!$A$2:$Y$42,'Raw Data NUTS2'!B$49,FALSE)-'Raw Data NUTS2'!B$47)/('Raw Data NUTS2'!B$46-'Raw Data NUTS2'!B$47)</f>
        <v>0.92</v>
      </c>
      <c r="C12" s="239">
        <f>(VLOOKUP($A12,'Raw Data NUTS2'!$A$2:$Y$42,'Raw Data NUTS2'!C$49,FALSE)-'Raw Data NUTS2'!C$47)/('Raw Data NUTS2'!C$46-'Raw Data NUTS2'!C$47)</f>
        <v>0.49571774234298782</v>
      </c>
      <c r="D12" s="239">
        <f>(VLOOKUP($A12,'Raw Data NUTS2'!$A$2:$Y$42,'Raw Data NUTS2'!D$49,FALSE)-'Raw Data NUTS2'!D$47)/('Raw Data NUTS2'!D$46-'Raw Data NUTS2'!D$47)</f>
        <v>0.64907044426481841</v>
      </c>
      <c r="E12" s="245">
        <f t="shared" si="0"/>
        <v>0.8691308429225223</v>
      </c>
      <c r="F12" s="96">
        <f t="shared" si="6"/>
        <v>15</v>
      </c>
      <c r="H12" s="183">
        <f>(VLOOKUP($A12,'Raw Data NUTS2'!$A$2:$Y$42,'Raw Data NUTS2'!F$49,FALSE)-'Raw Data NUTS2'!F$47)/('Raw Data NUTS2'!F$46-'Raw Data NUTS2'!F$47)</f>
        <v>0.26790131363061304</v>
      </c>
      <c r="I12" s="183">
        <f>(VLOOKUP($A12,'Raw Data NUTS2'!$A$2:$Y$42,'Raw Data NUTS2'!G$49,FALSE)-'Raw Data NUTS2'!G$47)/('Raw Data NUTS2'!G$46-'Raw Data NUTS2'!G$47)</f>
        <v>0.31764303671852889</v>
      </c>
      <c r="J12" s="183">
        <f>(VLOOKUP($A12,'Raw Data NUTS2'!$A$2:$Y$42,'Raw Data NUTS2'!H$49,FALSE)-'Raw Data NUTS2'!H$47)/('Raw Data NUTS2'!H$46-'Raw Data NUTS2'!H$47)</f>
        <v>0.53183961220737941</v>
      </c>
      <c r="K12" s="183">
        <f>(VLOOKUP($A12,'Raw Data NUTS2'!$A$2:$Y$42,'Raw Data NUTS2'!I$49,FALSE)-'Raw Data NUTS2'!I$47)/('Raw Data NUTS2'!I$46-'Raw Data NUTS2'!I$47)</f>
        <v>0.41006476872851744</v>
      </c>
      <c r="L12" s="246">
        <f t="shared" si="1"/>
        <v>0.41185188523985095</v>
      </c>
      <c r="M12" s="240">
        <f t="shared" si="7"/>
        <v>22</v>
      </c>
      <c r="O12" s="186">
        <f>(VLOOKUP($A12,'Raw Data NUTS2'!$A$2:$Y$42,'Raw Data NUTS2'!K$49,FALSE)-'Raw Data NUTS2'!K$47)/('Raw Data NUTS2'!K$46-'Raw Data NUTS2'!K$47)</f>
        <v>0.93370298291817877</v>
      </c>
      <c r="P12" s="186">
        <f>(VLOOKUP($A12,'Raw Data NUTS2'!$A$2:$Y$42,'Raw Data NUTS2'!L$49,FALSE)-'Raw Data NUTS2'!L$47)/('Raw Data NUTS2'!L$46-'Raw Data NUTS2'!L$47)</f>
        <v>0.57792629805549045</v>
      </c>
      <c r="Q12" s="186">
        <f>(VLOOKUP($A12,'Raw Data NUTS2'!$A$2:$Y$42,'Raw Data NUTS2'!M$49,FALSE)-'Raw Data NUTS2'!M$47)/('Raw Data NUTS2'!M$46-'Raw Data NUTS2'!M$47)</f>
        <v>0.48189140752702997</v>
      </c>
      <c r="R12" s="186">
        <f>(VLOOKUP($A12,'Raw Data NUTS2'!$A$2:$Y$42,'Raw Data NUTS2'!N$49,FALSE)-'Raw Data NUTS2'!N$47)/('Raw Data NUTS2'!N$46-'Raw Data NUTS2'!N$47)</f>
        <v>0.77025568125869448</v>
      </c>
      <c r="S12" s="247">
        <f t="shared" si="8"/>
        <v>0.76929398958368767</v>
      </c>
      <c r="T12" s="185">
        <f t="shared" si="2"/>
        <v>25</v>
      </c>
      <c r="V12" s="189">
        <f>(VLOOKUP($A12,'Raw Data NUTS2'!$A$2:$Y$42,'Raw Data NUTS2'!P$49,FALSE)-'Raw Data NUTS2'!P$47)/('Raw Data NUTS2'!P$46-'Raw Data NUTS2'!P$47)</f>
        <v>0.34919116347412904</v>
      </c>
      <c r="W12" s="189">
        <f>(VLOOKUP($A12,'Raw Data NUTS2'!$A$2:$Y$42,'Raw Data NUTS2'!Q$49,FALSE)-'Raw Data NUTS2'!Q$47)/('Raw Data NUTS2'!Q$46-'Raw Data NUTS2'!Q$47)</f>
        <v>2.514611389379981E-2</v>
      </c>
      <c r="X12" s="189">
        <f>(VLOOKUP($A12,'Raw Data NUTS2'!$A$2:$Y$42,'Raw Data NUTS2'!R$49,FALSE)-'Raw Data NUTS2'!R$47)/('Raw Data NUTS2'!R$46-'Raw Data NUTS2'!R$47)</f>
        <v>0.68963983532689666</v>
      </c>
      <c r="Y12" s="190">
        <f t="shared" si="3"/>
        <v>0.35465903756494183</v>
      </c>
      <c r="Z12" s="197">
        <f t="shared" si="9"/>
        <v>15</v>
      </c>
      <c r="AB12" s="241">
        <f>(VLOOKUP($A12,'Raw Data NUTS2'!$A$2:$Y$42,'Raw Data NUTS2'!T$49,FALSE)-'Raw Data NUTS2'!T$47)/('Raw Data NUTS2'!T$46-'Raw Data NUTS2'!T$47)</f>
        <v>0.20416473083989031</v>
      </c>
      <c r="AC12" s="241">
        <f>(VLOOKUP($A12,'Raw Data NUTS2'!$A$2:$Y$42,'Raw Data NUTS2'!U$49,FALSE)-'Raw Data NUTS2'!U$47)/('Raw Data NUTS2'!U$46-'Raw Data NUTS2'!U$47)</f>
        <v>0.45015048138544517</v>
      </c>
      <c r="AD12" s="241">
        <f>(VLOOKUP($A12,'Raw Data NUTS2'!$A$2:$Y$42,'Raw Data NUTS2'!V$49,FALSE)-'Raw Data NUTS2'!V$47)/('Raw Data NUTS2'!V$46-'Raw Data NUTS2'!V$47)</f>
        <v>0.27605703928066816</v>
      </c>
      <c r="AE12" s="248">
        <f t="shared" si="4"/>
        <v>0.31012408383533452</v>
      </c>
      <c r="AF12" s="242">
        <f t="shared" si="10"/>
        <v>18</v>
      </c>
      <c r="AH12" s="243">
        <f>(VLOOKUP($A12,'Raw Data NUTS2'!$A$2:$Y$42,'Raw Data NUTS2'!X$49,FALSE)-'Raw Data NUTS2'!X$47)/('Raw Data NUTS2'!X$46-'Raw Data NUTS2'!X$47)</f>
        <v>0.40590841564861002</v>
      </c>
      <c r="AI12" s="243">
        <f>(VLOOKUP($A12,'Raw Data NUTS2'!$A$2:$Y$42,'Raw Data NUTS2'!Y$49,FALSE)-'Raw Data NUTS2'!Y$47)/('Raw Data NUTS2'!Y$46-'Raw Data NUTS2'!Y$47)</f>
        <v>0.12986318058602267</v>
      </c>
      <c r="AJ12" s="249">
        <f t="shared" si="5"/>
        <v>0.21267675110479886</v>
      </c>
      <c r="AK12" s="100">
        <f t="shared" si="11"/>
        <v>17</v>
      </c>
      <c r="AM12" s="250">
        <f t="shared" si="12"/>
        <v>0.58873986359753461</v>
      </c>
      <c r="AN12" s="251">
        <f t="shared" si="13"/>
        <v>22</v>
      </c>
    </row>
    <row r="13" spans="1:40" hidden="1">
      <c r="A13" s="10" t="s">
        <v>31</v>
      </c>
      <c r="B13" s="239">
        <f>(VLOOKUP($A13,'Raw Data NUTS2'!$A$2:$Y$42,'Raw Data NUTS2'!B$49,FALSE)-'Raw Data NUTS2'!B$47)/('Raw Data NUTS2'!B$46-'Raw Data NUTS2'!B$47)</f>
        <v>0.89500000000000002</v>
      </c>
      <c r="C13" s="239">
        <f>(VLOOKUP($A13,'Raw Data NUTS2'!$A$2:$Y$42,'Raw Data NUTS2'!C$49,FALSE)-'Raw Data NUTS2'!C$47)/('Raw Data NUTS2'!C$46-'Raw Data NUTS2'!C$47)</f>
        <v>0.39172652101731409</v>
      </c>
      <c r="D13" s="239">
        <f>(VLOOKUP($A13,'Raw Data NUTS2'!$A$2:$Y$42,'Raw Data NUTS2'!D$49,FALSE)-'Raw Data NUTS2'!D$47)/('Raw Data NUTS2'!D$46-'Raw Data NUTS2'!D$47)</f>
        <v>0.48126060371443496</v>
      </c>
      <c r="E13" s="245">
        <f t="shared" si="0"/>
        <v>0.82790149693159121</v>
      </c>
      <c r="F13" s="96">
        <f t="shared" si="6"/>
        <v>38</v>
      </c>
      <c r="H13" s="183">
        <f>(VLOOKUP($A13,'Raw Data NUTS2'!$A$2:$Y$42,'Raw Data NUTS2'!F$49,FALSE)-'Raw Data NUTS2'!F$47)/('Raw Data NUTS2'!F$46-'Raw Data NUTS2'!F$47)</f>
        <v>0.15795275017174396</v>
      </c>
      <c r="I13" s="183">
        <f>(VLOOKUP($A13,'Raw Data NUTS2'!$A$2:$Y$42,'Raw Data NUTS2'!G$49,FALSE)-'Raw Data NUTS2'!G$47)/('Raw Data NUTS2'!G$46-'Raw Data NUTS2'!G$47)</f>
        <v>0.16694752768693738</v>
      </c>
      <c r="J13" s="183">
        <f>(VLOOKUP($A13,'Raw Data NUTS2'!$A$2:$Y$42,'Raw Data NUTS2'!H$49,FALSE)-'Raw Data NUTS2'!H$47)/('Raw Data NUTS2'!H$46-'Raw Data NUTS2'!H$47)</f>
        <v>0.44680043888834009</v>
      </c>
      <c r="K13" s="183">
        <f>(VLOOKUP($A13,'Raw Data NUTS2'!$A$2:$Y$42,'Raw Data NUTS2'!I$49,FALSE)-'Raw Data NUTS2'!I$47)/('Raw Data NUTS2'!I$46-'Raw Data NUTS2'!I$47)</f>
        <v>0.35735303621369596</v>
      </c>
      <c r="L13" s="246">
        <f t="shared" si="1"/>
        <v>0.31497677720555706</v>
      </c>
      <c r="M13" s="240">
        <f t="shared" si="7"/>
        <v>39</v>
      </c>
      <c r="O13" s="186">
        <f>(VLOOKUP($A13,'Raw Data NUTS2'!$A$2:$Y$42,'Raw Data NUTS2'!K$49,FALSE)-'Raw Data NUTS2'!K$47)/('Raw Data NUTS2'!K$46-'Raw Data NUTS2'!K$47)</f>
        <v>0.96331144326177565</v>
      </c>
      <c r="P13" s="186">
        <f>(VLOOKUP($A13,'Raw Data NUTS2'!$A$2:$Y$42,'Raw Data NUTS2'!L$49,FALSE)-'Raw Data NUTS2'!L$47)/('Raw Data NUTS2'!L$46-'Raw Data NUTS2'!L$47)</f>
        <v>0.76784793372332627</v>
      </c>
      <c r="Q13" s="186">
        <f>(VLOOKUP($A13,'Raw Data NUTS2'!$A$2:$Y$42,'Raw Data NUTS2'!M$49,FALSE)-'Raw Data NUTS2'!M$47)/('Raw Data NUTS2'!M$46-'Raw Data NUTS2'!M$47)</f>
        <v>0.62366119746880833</v>
      </c>
      <c r="R13" s="186">
        <f>(VLOOKUP($A13,'Raw Data NUTS2'!$A$2:$Y$42,'Raw Data NUTS2'!N$49,FALSE)-'Raw Data NUTS2'!N$47)/('Raw Data NUTS2'!N$46-'Raw Data NUTS2'!N$47)</f>
        <v>0.79145335467006639</v>
      </c>
      <c r="S13" s="247">
        <f t="shared" si="8"/>
        <v>0.81507482243367135</v>
      </c>
      <c r="T13" s="185">
        <f t="shared" si="2"/>
        <v>14</v>
      </c>
      <c r="V13" s="189">
        <f>(VLOOKUP($A13,'Raw Data NUTS2'!$A$2:$Y$42,'Raw Data NUTS2'!P$49,FALSE)-'Raw Data NUTS2'!P$47)/('Raw Data NUTS2'!P$46-'Raw Data NUTS2'!P$47)</f>
        <v>0.28188532784402792</v>
      </c>
      <c r="W13" s="189">
        <f>(VLOOKUP($A13,'Raw Data NUTS2'!$A$2:$Y$42,'Raw Data NUTS2'!Q$49,FALSE)-'Raw Data NUTS2'!Q$47)/('Raw Data NUTS2'!Q$46-'Raw Data NUTS2'!Q$47)</f>
        <v>1.0971812553120011E-2</v>
      </c>
      <c r="X13" s="189">
        <f>(VLOOKUP($A13,'Raw Data NUTS2'!$A$2:$Y$42,'Raw Data NUTS2'!R$49,FALSE)-'Raw Data NUTS2'!R$47)/('Raw Data NUTS2'!R$46-'Raw Data NUTS2'!R$47)</f>
        <v>0.53689699294188253</v>
      </c>
      <c r="Y13" s="190">
        <f t="shared" si="3"/>
        <v>0.27658471111301014</v>
      </c>
      <c r="Z13" s="197">
        <f t="shared" si="9"/>
        <v>36</v>
      </c>
      <c r="AB13" s="241">
        <f>(VLOOKUP($A13,'Raw Data NUTS2'!$A$2:$Y$42,'Raw Data NUTS2'!T$49,FALSE)-'Raw Data NUTS2'!T$47)/('Raw Data NUTS2'!T$46-'Raw Data NUTS2'!T$47)</f>
        <v>0.14911904182660149</v>
      </c>
      <c r="AC13" s="241">
        <f>(VLOOKUP($A13,'Raw Data NUTS2'!$A$2:$Y$42,'Raw Data NUTS2'!U$49,FALSE)-'Raw Data NUTS2'!U$47)/('Raw Data NUTS2'!U$46-'Raw Data NUTS2'!U$47)</f>
        <v>2.9899523705050394E-2</v>
      </c>
      <c r="AD13" s="241">
        <f>(VLOOKUP($A13,'Raw Data NUTS2'!$A$2:$Y$42,'Raw Data NUTS2'!V$49,FALSE)-'Raw Data NUTS2'!V$47)/('Raw Data NUTS2'!V$46-'Raw Data NUTS2'!V$47)</f>
        <v>0.13803919029608172</v>
      </c>
      <c r="AE13" s="248">
        <f t="shared" si="4"/>
        <v>0.10568591860924453</v>
      </c>
      <c r="AF13" s="242">
        <f t="shared" si="10"/>
        <v>36</v>
      </c>
      <c r="AH13" s="243">
        <f>(VLOOKUP($A13,'Raw Data NUTS2'!$A$2:$Y$42,'Raw Data NUTS2'!X$49,FALSE)-'Raw Data NUTS2'!X$47)/('Raw Data NUTS2'!X$46-'Raw Data NUTS2'!X$47)</f>
        <v>0.44351153083155581</v>
      </c>
      <c r="AI13" s="243">
        <f>(VLOOKUP($A13,'Raw Data NUTS2'!$A$2:$Y$42,'Raw Data NUTS2'!Y$49,FALSE)-'Raw Data NUTS2'!Y$47)/('Raw Data NUTS2'!Y$46-'Raw Data NUTS2'!Y$47)</f>
        <v>6.3208326309622559E-2</v>
      </c>
      <c r="AJ13" s="249">
        <f t="shared" si="5"/>
        <v>0.17729928766620251</v>
      </c>
      <c r="AK13" s="100">
        <f t="shared" si="11"/>
        <v>23</v>
      </c>
      <c r="AM13" s="250">
        <f t="shared" si="12"/>
        <v>0.51933721723121828</v>
      </c>
      <c r="AN13" s="251">
        <f t="shared" si="13"/>
        <v>34</v>
      </c>
    </row>
    <row r="14" spans="1:40" hidden="1">
      <c r="A14" s="10" t="s">
        <v>32</v>
      </c>
      <c r="B14" s="239">
        <f>(VLOOKUP($A14,'Raw Data NUTS2'!$A$2:$Y$42,'Raw Data NUTS2'!B$49,FALSE)-'Raw Data NUTS2'!B$47)/('Raw Data NUTS2'!B$46-'Raw Data NUTS2'!B$47)</f>
        <v>0.92400000000000004</v>
      </c>
      <c r="C14" s="239">
        <f>(VLOOKUP($A14,'Raw Data NUTS2'!$A$2:$Y$42,'Raw Data NUTS2'!C$49,FALSE)-'Raw Data NUTS2'!C$47)/('Raw Data NUTS2'!C$46-'Raw Data NUTS2'!C$47)</f>
        <v>0.70722220127191837</v>
      </c>
      <c r="D14" s="239">
        <f>(VLOOKUP($A14,'Raw Data NUTS2'!$A$2:$Y$42,'Raw Data NUTS2'!D$49,FALSE)-'Raw Data NUTS2'!D$47)/('Raw Data NUTS2'!D$46-'Raw Data NUTS2'!D$47)</f>
        <v>0.64643935962293597</v>
      </c>
      <c r="E14" s="245">
        <f t="shared" si="0"/>
        <v>0.88782889469962334</v>
      </c>
      <c r="F14" s="96">
        <f t="shared" si="6"/>
        <v>6</v>
      </c>
      <c r="H14" s="183">
        <f>(VLOOKUP($A14,'Raw Data NUTS2'!$A$2:$Y$42,'Raw Data NUTS2'!F$49,FALSE)-'Raw Data NUTS2'!F$47)/('Raw Data NUTS2'!F$46-'Raw Data NUTS2'!F$47)</f>
        <v>0.31672235891418615</v>
      </c>
      <c r="I14" s="183">
        <f>(VLOOKUP($A14,'Raw Data NUTS2'!$A$2:$Y$42,'Raw Data NUTS2'!G$49,FALSE)-'Raw Data NUTS2'!G$47)/('Raw Data NUTS2'!G$46-'Raw Data NUTS2'!G$47)</f>
        <v>0.53490628278422925</v>
      </c>
      <c r="J14" s="183">
        <f>(VLOOKUP($A14,'Raw Data NUTS2'!$A$2:$Y$42,'Raw Data NUTS2'!H$49,FALSE)-'Raw Data NUTS2'!H$47)/('Raw Data NUTS2'!H$46-'Raw Data NUTS2'!H$47)</f>
        <v>0.79915709111525646</v>
      </c>
      <c r="K14" s="183">
        <f>(VLOOKUP($A14,'Raw Data NUTS2'!$A$2:$Y$42,'Raw Data NUTS2'!I$49,FALSE)-'Raw Data NUTS2'!I$47)/('Raw Data NUTS2'!I$46-'Raw Data NUTS2'!I$47)</f>
        <v>0.38856425288886953</v>
      </c>
      <c r="L14" s="246">
        <f t="shared" si="1"/>
        <v>0.56065726945496408</v>
      </c>
      <c r="M14" s="240">
        <f t="shared" si="7"/>
        <v>10</v>
      </c>
      <c r="O14" s="186">
        <f>(VLOOKUP($A14,'Raw Data NUTS2'!$A$2:$Y$42,'Raw Data NUTS2'!K$49,FALSE)-'Raw Data NUTS2'!K$47)/('Raw Data NUTS2'!K$46-'Raw Data NUTS2'!K$47)</f>
        <v>0.94614396872817763</v>
      </c>
      <c r="P14" s="186">
        <f>(VLOOKUP($A14,'Raw Data NUTS2'!$A$2:$Y$42,'Raw Data NUTS2'!L$49,FALSE)-'Raw Data NUTS2'!L$47)/('Raw Data NUTS2'!L$46-'Raw Data NUTS2'!L$47)</f>
        <v>0.65261998141143585</v>
      </c>
      <c r="Q14" s="186">
        <f>(VLOOKUP($A14,'Raw Data NUTS2'!$A$2:$Y$42,'Raw Data NUTS2'!M$49,FALSE)-'Raw Data NUTS2'!M$47)/('Raw Data NUTS2'!M$46-'Raw Data NUTS2'!M$47)</f>
        <v>0.51144750722971621</v>
      </c>
      <c r="R14" s="186">
        <f>(VLOOKUP($A14,'Raw Data NUTS2'!$A$2:$Y$42,'Raw Data NUTS2'!N$49,FALSE)-'Raw Data NUTS2'!N$47)/('Raw Data NUTS2'!N$46-'Raw Data NUTS2'!N$47)</f>
        <v>0.85655924282980511</v>
      </c>
      <c r="S14" s="247">
        <f t="shared" si="8"/>
        <v>0.83682667508763831</v>
      </c>
      <c r="T14" s="185">
        <f t="shared" si="2"/>
        <v>12</v>
      </c>
      <c r="V14" s="189">
        <f>(VLOOKUP($A14,'Raw Data NUTS2'!$A$2:$Y$42,'Raw Data NUTS2'!P$49,FALSE)-'Raw Data NUTS2'!P$47)/('Raw Data NUTS2'!P$46-'Raw Data NUTS2'!P$47)</f>
        <v>0.35277401625590771</v>
      </c>
      <c r="W14" s="189">
        <f>(VLOOKUP($A14,'Raw Data NUTS2'!$A$2:$Y$42,'Raw Data NUTS2'!Q$49,FALSE)-'Raw Data NUTS2'!Q$47)/('Raw Data NUTS2'!Q$46-'Raw Data NUTS2'!Q$47)</f>
        <v>0.2160286273563817</v>
      </c>
      <c r="X14" s="189">
        <f>(VLOOKUP($A14,'Raw Data NUTS2'!$A$2:$Y$42,'Raw Data NUTS2'!R$49,FALSE)-'Raw Data NUTS2'!R$47)/('Raw Data NUTS2'!R$46-'Raw Data NUTS2'!R$47)</f>
        <v>0.552601486942079</v>
      </c>
      <c r="Y14" s="190">
        <f t="shared" si="3"/>
        <v>0.37380137685145609</v>
      </c>
      <c r="Z14" s="197">
        <f t="shared" si="9"/>
        <v>14</v>
      </c>
      <c r="AB14" s="241">
        <f>(VLOOKUP($A14,'Raw Data NUTS2'!$A$2:$Y$42,'Raw Data NUTS2'!T$49,FALSE)-'Raw Data NUTS2'!T$47)/('Raw Data NUTS2'!T$46-'Raw Data NUTS2'!T$47)</f>
        <v>0.50672478991781711</v>
      </c>
      <c r="AC14" s="241">
        <f>(VLOOKUP($A14,'Raw Data NUTS2'!$A$2:$Y$42,'Raw Data NUTS2'!U$49,FALSE)-'Raw Data NUTS2'!U$47)/('Raw Data NUTS2'!U$46-'Raw Data NUTS2'!U$47)</f>
        <v>0.22421129332052722</v>
      </c>
      <c r="AD14" s="241">
        <f>(VLOOKUP($A14,'Raw Data NUTS2'!$A$2:$Y$42,'Raw Data NUTS2'!V$49,FALSE)-'Raw Data NUTS2'!V$47)/('Raw Data NUTS2'!V$46-'Raw Data NUTS2'!V$47)</f>
        <v>0.24836751783799557</v>
      </c>
      <c r="AE14" s="248">
        <f t="shared" si="4"/>
        <v>0.32643453369211328</v>
      </c>
      <c r="AF14" s="242">
        <f t="shared" si="10"/>
        <v>15</v>
      </c>
      <c r="AH14" s="243">
        <f>(VLOOKUP($A14,'Raw Data NUTS2'!$A$2:$Y$42,'Raw Data NUTS2'!X$49,FALSE)-'Raw Data NUTS2'!X$47)/('Raw Data NUTS2'!X$46-'Raw Data NUTS2'!X$47)</f>
        <v>0.4165605916810054</v>
      </c>
      <c r="AI14" s="243">
        <f>(VLOOKUP($A14,'Raw Data NUTS2'!$A$2:$Y$42,'Raw Data NUTS2'!Y$49,FALSE)-'Raw Data NUTS2'!Y$47)/('Raw Data NUTS2'!Y$46-'Raw Data NUTS2'!Y$47)</f>
        <v>0.22803507384292462</v>
      </c>
      <c r="AJ14" s="249">
        <f t="shared" si="5"/>
        <v>0.28459272919434886</v>
      </c>
      <c r="AK14" s="100">
        <f t="shared" si="11"/>
        <v>7</v>
      </c>
      <c r="AM14" s="250">
        <f t="shared" si="12"/>
        <v>0.62982691248162492</v>
      </c>
      <c r="AN14" s="251">
        <f t="shared" si="13"/>
        <v>11</v>
      </c>
    </row>
    <row r="15" spans="1:40" hidden="1">
      <c r="A15" s="10" t="s">
        <v>33</v>
      </c>
      <c r="B15" s="239">
        <f>(VLOOKUP($A15,'Raw Data NUTS2'!$A$2:$Y$42,'Raw Data NUTS2'!B$49,FALSE)-'Raw Data NUTS2'!B$47)/('Raw Data NUTS2'!B$46-'Raw Data NUTS2'!B$47)</f>
        <v>0.93700000000000006</v>
      </c>
      <c r="C15" s="239">
        <f>(VLOOKUP($A15,'Raw Data NUTS2'!$A$2:$Y$42,'Raw Data NUTS2'!C$49,FALSE)-'Raw Data NUTS2'!C$47)/('Raw Data NUTS2'!C$46-'Raw Data NUTS2'!C$47)</f>
        <v>0.47110000956542242</v>
      </c>
      <c r="D15" s="239">
        <f>(VLOOKUP($A15,'Raw Data NUTS2'!$A$2:$Y$42,'Raw Data NUTS2'!D$49,FALSE)-'Raw Data NUTS2'!D$47)/('Raw Data NUTS2'!D$46-'Raw Data NUTS2'!D$47)</f>
        <v>0.55172081024940522</v>
      </c>
      <c r="E15" s="245">
        <f t="shared" si="0"/>
        <v>0.8747185965718165</v>
      </c>
      <c r="F15" s="96">
        <f t="shared" si="6"/>
        <v>12</v>
      </c>
      <c r="H15" s="183">
        <f>(VLOOKUP($A15,'Raw Data NUTS2'!$A$2:$Y$42,'Raw Data NUTS2'!F$49,FALSE)-'Raw Data NUTS2'!F$47)/('Raw Data NUTS2'!F$46-'Raw Data NUTS2'!F$47)</f>
        <v>0.4590776709370975</v>
      </c>
      <c r="I15" s="183">
        <f>(VLOOKUP($A15,'Raw Data NUTS2'!$A$2:$Y$42,'Raw Data NUTS2'!G$49,FALSE)-'Raw Data NUTS2'!G$47)/('Raw Data NUTS2'!G$46-'Raw Data NUTS2'!G$47)</f>
        <v>0.35076227829217782</v>
      </c>
      <c r="J15" s="183">
        <f>(VLOOKUP($A15,'Raw Data NUTS2'!$A$2:$Y$42,'Raw Data NUTS2'!H$49,FALSE)-'Raw Data NUTS2'!H$47)/('Raw Data NUTS2'!H$46-'Raw Data NUTS2'!H$47)</f>
        <v>0.61427560108987367</v>
      </c>
      <c r="K15" s="183">
        <f>(VLOOKUP($A15,'Raw Data NUTS2'!$A$2:$Y$42,'Raw Data NUTS2'!I$49,FALSE)-'Raw Data NUTS2'!I$47)/('Raw Data NUTS2'!I$46-'Raw Data NUTS2'!I$47)</f>
        <v>0.26820539399761556</v>
      </c>
      <c r="L15" s="246">
        <f t="shared" si="1"/>
        <v>0.41360722690605783</v>
      </c>
      <c r="M15" s="240">
        <f t="shared" si="7"/>
        <v>20</v>
      </c>
      <c r="O15" s="186">
        <f>(VLOOKUP($A15,'Raw Data NUTS2'!$A$2:$Y$42,'Raw Data NUTS2'!K$49,FALSE)-'Raw Data NUTS2'!K$47)/('Raw Data NUTS2'!K$46-'Raw Data NUTS2'!K$47)</f>
        <v>0.96275906850030524</v>
      </c>
      <c r="P15" s="186">
        <f>(VLOOKUP($A15,'Raw Data NUTS2'!$A$2:$Y$42,'Raw Data NUTS2'!L$49,FALSE)-'Raw Data NUTS2'!L$47)/('Raw Data NUTS2'!L$46-'Raw Data NUTS2'!L$47)</f>
        <v>0.55928211896536106</v>
      </c>
      <c r="Q15" s="186">
        <f>(VLOOKUP($A15,'Raw Data NUTS2'!$A$2:$Y$42,'Raw Data NUTS2'!M$49,FALSE)-'Raw Data NUTS2'!M$47)/('Raw Data NUTS2'!M$46-'Raw Data NUTS2'!M$47)</f>
        <v>0.29596300727079811</v>
      </c>
      <c r="R15" s="186">
        <f>(VLOOKUP($A15,'Raw Data NUTS2'!$A$2:$Y$42,'Raw Data NUTS2'!N$49,FALSE)-'Raw Data NUTS2'!N$47)/('Raw Data NUTS2'!N$46-'Raw Data NUTS2'!N$47)</f>
        <v>0.78191016958921933</v>
      </c>
      <c r="S15" s="247">
        <f t="shared" si="8"/>
        <v>0.77151978619312978</v>
      </c>
      <c r="T15" s="185">
        <f t="shared" si="2"/>
        <v>24</v>
      </c>
      <c r="V15" s="189">
        <f>(VLOOKUP($A15,'Raw Data NUTS2'!$A$2:$Y$42,'Raw Data NUTS2'!P$49,FALSE)-'Raw Data NUTS2'!P$47)/('Raw Data NUTS2'!P$46-'Raw Data NUTS2'!P$47)</f>
        <v>0.24352352802256949</v>
      </c>
      <c r="W15" s="189">
        <f>(VLOOKUP($A15,'Raw Data NUTS2'!$A$2:$Y$42,'Raw Data NUTS2'!Q$49,FALSE)-'Raw Data NUTS2'!Q$47)/('Raw Data NUTS2'!Q$46-'Raw Data NUTS2'!Q$47)</f>
        <v>4.3952737017195216E-2</v>
      </c>
      <c r="X15" s="189">
        <f>(VLOOKUP($A15,'Raw Data NUTS2'!$A$2:$Y$42,'Raw Data NUTS2'!R$49,FALSE)-'Raw Data NUTS2'!R$47)/('Raw Data NUTS2'!R$46-'Raw Data NUTS2'!R$47)</f>
        <v>0.71873433330262937</v>
      </c>
      <c r="Y15" s="190">
        <f t="shared" si="3"/>
        <v>0.33540353278079804</v>
      </c>
      <c r="Z15" s="197">
        <f t="shared" si="9"/>
        <v>22</v>
      </c>
      <c r="AB15" s="241">
        <f>(VLOOKUP($A15,'Raw Data NUTS2'!$A$2:$Y$42,'Raw Data NUTS2'!T$49,FALSE)-'Raw Data NUTS2'!T$47)/('Raw Data NUTS2'!T$46-'Raw Data NUTS2'!T$47)</f>
        <v>0.29019611769551545</v>
      </c>
      <c r="AC15" s="241">
        <f>(VLOOKUP($A15,'Raw Data NUTS2'!$A$2:$Y$42,'Raw Data NUTS2'!U$49,FALSE)-'Raw Data NUTS2'!U$47)/('Raw Data NUTS2'!U$46-'Raw Data NUTS2'!U$47)</f>
        <v>0.2834624925032489</v>
      </c>
      <c r="AD15" s="241">
        <f>(VLOOKUP($A15,'Raw Data NUTS2'!$A$2:$Y$42,'Raw Data NUTS2'!V$49,FALSE)-'Raw Data NUTS2'!V$47)/('Raw Data NUTS2'!V$46-'Raw Data NUTS2'!V$47)</f>
        <v>0.24489933313786702</v>
      </c>
      <c r="AE15" s="248">
        <f t="shared" si="4"/>
        <v>0.27285264777887708</v>
      </c>
      <c r="AF15" s="242">
        <f t="shared" si="10"/>
        <v>21</v>
      </c>
      <c r="AH15" s="243">
        <f>(VLOOKUP($A15,'Raw Data NUTS2'!$A$2:$Y$42,'Raw Data NUTS2'!X$49,FALSE)-'Raw Data NUTS2'!X$47)/('Raw Data NUTS2'!X$46-'Raw Data NUTS2'!X$47)</f>
        <v>0.21202737708368652</v>
      </c>
      <c r="AI15" s="243">
        <f>(VLOOKUP($A15,'Raw Data NUTS2'!$A$2:$Y$42,'Raw Data NUTS2'!Y$49,FALSE)-'Raw Data NUTS2'!Y$47)/('Raw Data NUTS2'!Y$46-'Raw Data NUTS2'!Y$47)</f>
        <v>0.10066318527371491</v>
      </c>
      <c r="AJ15" s="249">
        <f t="shared" si="5"/>
        <v>0.13407244281670638</v>
      </c>
      <c r="AK15" s="100">
        <f t="shared" si="11"/>
        <v>32</v>
      </c>
      <c r="AM15" s="250">
        <f t="shared" si="12"/>
        <v>0.57973149501271182</v>
      </c>
      <c r="AN15" s="251">
        <f t="shared" si="13"/>
        <v>25</v>
      </c>
    </row>
    <row r="16" spans="1:40" hidden="1">
      <c r="A16" s="10" t="s">
        <v>34</v>
      </c>
      <c r="B16" s="239">
        <f>(VLOOKUP($A16,'Raw Data NUTS2'!$A$2:$Y$42,'Raw Data NUTS2'!B$49,FALSE)-'Raw Data NUTS2'!B$47)/('Raw Data NUTS2'!B$46-'Raw Data NUTS2'!B$47)</f>
        <v>0.94400000000000006</v>
      </c>
      <c r="C16" s="239">
        <f>(VLOOKUP($A16,'Raw Data NUTS2'!$A$2:$Y$42,'Raw Data NUTS2'!C$49,FALSE)-'Raw Data NUTS2'!C$47)/('Raw Data NUTS2'!C$46-'Raw Data NUTS2'!C$47)</f>
        <v>0.51889601394474072</v>
      </c>
      <c r="D16" s="239">
        <f>(VLOOKUP($A16,'Raw Data NUTS2'!$A$2:$Y$42,'Raw Data NUTS2'!D$49,FALSE)-'Raw Data NUTS2'!D$47)/('Raw Data NUTS2'!D$46-'Raw Data NUTS2'!D$47)</f>
        <v>0.48496781452039683</v>
      </c>
      <c r="E16" s="245">
        <f t="shared" si="0"/>
        <v>0.8793071093998881</v>
      </c>
      <c r="F16" s="96">
        <f t="shared" si="6"/>
        <v>8</v>
      </c>
      <c r="H16" s="183">
        <f>(VLOOKUP($A16,'Raw Data NUTS2'!$A$2:$Y$42,'Raw Data NUTS2'!F$49,FALSE)-'Raw Data NUTS2'!F$47)/('Raw Data NUTS2'!F$46-'Raw Data NUTS2'!F$47)</f>
        <v>0.45895000724238166</v>
      </c>
      <c r="I16" s="183">
        <f>(VLOOKUP($A16,'Raw Data NUTS2'!$A$2:$Y$42,'Raw Data NUTS2'!G$49,FALSE)-'Raw Data NUTS2'!G$47)/('Raw Data NUTS2'!G$46-'Raw Data NUTS2'!G$47)</f>
        <v>0.55265206757619267</v>
      </c>
      <c r="J16" s="183">
        <f>(VLOOKUP($A16,'Raw Data NUTS2'!$A$2:$Y$42,'Raw Data NUTS2'!H$49,FALSE)-'Raw Data NUTS2'!H$47)/('Raw Data NUTS2'!H$46-'Raw Data NUTS2'!H$47)</f>
        <v>0.66873839125350598</v>
      </c>
      <c r="K16" s="183">
        <f>(VLOOKUP($A16,'Raw Data NUTS2'!$A$2:$Y$42,'Raw Data NUTS2'!I$49,FALSE)-'Raw Data NUTS2'!I$47)/('Raw Data NUTS2'!I$46-'Raw Data NUTS2'!I$47)</f>
        <v>0.47068438292330578</v>
      </c>
      <c r="L16" s="246">
        <f t="shared" si="1"/>
        <v>0.55849468725054774</v>
      </c>
      <c r="M16" s="240">
        <f t="shared" si="7"/>
        <v>11</v>
      </c>
      <c r="O16" s="186">
        <f>(VLOOKUP($A16,'Raw Data NUTS2'!$A$2:$Y$42,'Raw Data NUTS2'!K$49,FALSE)-'Raw Data NUTS2'!K$47)/('Raw Data NUTS2'!K$46-'Raw Data NUTS2'!K$47)</f>
        <v>0.94471797989007933</v>
      </c>
      <c r="P16" s="186">
        <f>(VLOOKUP($A16,'Raw Data NUTS2'!$A$2:$Y$42,'Raw Data NUTS2'!L$49,FALSE)-'Raw Data NUTS2'!L$47)/('Raw Data NUTS2'!L$46-'Raw Data NUTS2'!L$47)</f>
        <v>0.64746177679845329</v>
      </c>
      <c r="Q16" s="186">
        <f>(VLOOKUP($A16,'Raw Data NUTS2'!$A$2:$Y$42,'Raw Data NUTS2'!M$49,FALSE)-'Raw Data NUTS2'!M$47)/('Raw Data NUTS2'!M$46-'Raw Data NUTS2'!M$47)</f>
        <v>0.51751302248224973</v>
      </c>
      <c r="R16" s="186">
        <f>(VLOOKUP($A16,'Raw Data NUTS2'!$A$2:$Y$42,'Raw Data NUTS2'!N$49,FALSE)-'Raw Data NUTS2'!N$47)/('Raw Data NUTS2'!N$46-'Raw Data NUTS2'!N$47)</f>
        <v>0.78417209094209317</v>
      </c>
      <c r="S16" s="247">
        <f t="shared" si="8"/>
        <v>0.78927728389433427</v>
      </c>
      <c r="T16" s="185">
        <f t="shared" si="2"/>
        <v>20</v>
      </c>
      <c r="V16" s="189">
        <f>(VLOOKUP($A16,'Raw Data NUTS2'!$A$2:$Y$42,'Raw Data NUTS2'!P$49,FALSE)-'Raw Data NUTS2'!P$47)/('Raw Data NUTS2'!P$46-'Raw Data NUTS2'!P$47)</f>
        <v>0.41740039358663039</v>
      </c>
      <c r="W16" s="189">
        <f>(VLOOKUP($A16,'Raw Data NUTS2'!$A$2:$Y$42,'Raw Data NUTS2'!Q$49,FALSE)-'Raw Data NUTS2'!Q$47)/('Raw Data NUTS2'!Q$46-'Raw Data NUTS2'!Q$47)</f>
        <v>0.12570965400630885</v>
      </c>
      <c r="X16" s="189">
        <f>(VLOOKUP($A16,'Raw Data NUTS2'!$A$2:$Y$42,'Raw Data NUTS2'!R$49,FALSE)-'Raw Data NUTS2'!R$47)/('Raw Data NUTS2'!R$46-'Raw Data NUTS2'!R$47)</f>
        <v>0.67914271219680111</v>
      </c>
      <c r="Y16" s="190">
        <f t="shared" si="3"/>
        <v>0.40741758659658012</v>
      </c>
      <c r="Z16" s="197">
        <f t="shared" si="9"/>
        <v>8</v>
      </c>
      <c r="AB16" s="241">
        <f>(VLOOKUP($A16,'Raw Data NUTS2'!$A$2:$Y$42,'Raw Data NUTS2'!T$49,FALSE)-'Raw Data NUTS2'!T$47)/('Raw Data NUTS2'!T$46-'Raw Data NUTS2'!T$47)</f>
        <v>0.42170192288013003</v>
      </c>
      <c r="AC16" s="241">
        <f>(VLOOKUP($A16,'Raw Data NUTS2'!$A$2:$Y$42,'Raw Data NUTS2'!U$49,FALSE)-'Raw Data NUTS2'!U$47)/('Raw Data NUTS2'!U$46-'Raw Data NUTS2'!U$47)</f>
        <v>0.97188808000584437</v>
      </c>
      <c r="AD16" s="241">
        <f>(VLOOKUP($A16,'Raw Data NUTS2'!$A$2:$Y$42,'Raw Data NUTS2'!V$49,FALSE)-'Raw Data NUTS2'!V$47)/('Raw Data NUTS2'!V$46-'Raw Data NUTS2'!V$47)</f>
        <v>0.25620804512563533</v>
      </c>
      <c r="AE16" s="248">
        <f t="shared" si="4"/>
        <v>0.54993268267053652</v>
      </c>
      <c r="AF16" s="242">
        <f t="shared" si="10"/>
        <v>5</v>
      </c>
      <c r="AH16" s="243">
        <f>(VLOOKUP($A16,'Raw Data NUTS2'!$A$2:$Y$42,'Raw Data NUTS2'!X$49,FALSE)-'Raw Data NUTS2'!X$47)/('Raw Data NUTS2'!X$46-'Raw Data NUTS2'!X$47)</f>
        <v>0.36404750329751806</v>
      </c>
      <c r="AI16" s="243">
        <f>(VLOOKUP($A16,'Raw Data NUTS2'!$A$2:$Y$42,'Raw Data NUTS2'!Y$49,FALSE)-'Raw Data NUTS2'!Y$47)/('Raw Data NUTS2'!Y$46-'Raw Data NUTS2'!Y$47)</f>
        <v>0.13855095166592235</v>
      </c>
      <c r="AJ16" s="249">
        <f t="shared" si="5"/>
        <v>0.20619991715540104</v>
      </c>
      <c r="AK16" s="100">
        <f t="shared" si="11"/>
        <v>18</v>
      </c>
      <c r="AM16" s="250">
        <f t="shared" si="12"/>
        <v>0.66896711217731131</v>
      </c>
      <c r="AN16" s="251">
        <f t="shared" si="13"/>
        <v>5</v>
      </c>
    </row>
    <row r="17" spans="1:40">
      <c r="A17" s="10" t="s">
        <v>35</v>
      </c>
      <c r="B17" s="239">
        <f>(VLOOKUP($A17,'Raw Data NUTS2'!$A$2:$Y$42,'Raw Data NUTS2'!B$49,FALSE)-'Raw Data NUTS2'!B$47)/('Raw Data NUTS2'!B$46-'Raw Data NUTS2'!B$47)</f>
        <v>0.92</v>
      </c>
      <c r="C17" s="239">
        <f>(VLOOKUP($A17,'Raw Data NUTS2'!$A$2:$Y$42,'Raw Data NUTS2'!C$49,FALSE)-'Raw Data NUTS2'!C$47)/('Raw Data NUTS2'!C$46-'Raw Data NUTS2'!C$47)</f>
        <v>0.46172862095402167</v>
      </c>
      <c r="D17" s="239">
        <f>(VLOOKUP($A17,'Raw Data NUTS2'!$A$2:$Y$42,'Raw Data NUTS2'!D$49,FALSE)-'Raw Data NUTS2'!D$47)/('Raw Data NUTS2'!D$46-'Raw Data NUTS2'!D$47)</f>
        <v>0.54651434018340406</v>
      </c>
      <c r="E17" s="245">
        <f t="shared" si="0"/>
        <v>0.85913972886371404</v>
      </c>
      <c r="F17" s="96">
        <f t="shared" si="6"/>
        <v>19</v>
      </c>
      <c r="H17" s="183">
        <f>(VLOOKUP($A17,'Raw Data NUTS2'!$A$2:$Y$42,'Raw Data NUTS2'!F$49,FALSE)-'Raw Data NUTS2'!F$47)/('Raw Data NUTS2'!F$46-'Raw Data NUTS2'!F$47)</f>
        <v>0.31574938916392098</v>
      </c>
      <c r="I17" s="183">
        <f>(VLOOKUP($A17,'Raw Data NUTS2'!$A$2:$Y$42,'Raw Data NUTS2'!G$49,FALSE)-'Raw Data NUTS2'!G$47)/('Raw Data NUTS2'!G$46-'Raw Data NUTS2'!G$47)</f>
        <v>0.45304168956596813</v>
      </c>
      <c r="J17" s="183">
        <f>(VLOOKUP($A17,'Raw Data NUTS2'!$A$2:$Y$42,'Raw Data NUTS2'!H$49,FALSE)-'Raw Data NUTS2'!H$47)/('Raw Data NUTS2'!H$46-'Raw Data NUTS2'!H$47)</f>
        <v>0.58721400679563007</v>
      </c>
      <c r="K17" s="183">
        <f>(VLOOKUP($A17,'Raw Data NUTS2'!$A$2:$Y$42,'Raw Data NUTS2'!I$49,FALSE)-'Raw Data NUTS2'!I$47)/('Raw Data NUTS2'!I$46-'Raw Data NUTS2'!I$47)</f>
        <v>0.3290730240090558</v>
      </c>
      <c r="L17" s="246">
        <f t="shared" si="1"/>
        <v>0.44903798480988655</v>
      </c>
      <c r="M17" s="240">
        <f t="shared" si="7"/>
        <v>17</v>
      </c>
      <c r="O17" s="186">
        <f>(VLOOKUP($A17,'Raw Data NUTS2'!$A$2:$Y$42,'Raw Data NUTS2'!K$49,FALSE)-'Raw Data NUTS2'!K$47)/('Raw Data NUTS2'!K$46-'Raw Data NUTS2'!K$47)</f>
        <v>0.96647336059838906</v>
      </c>
      <c r="P17" s="186">
        <f>(VLOOKUP($A17,'Raw Data NUTS2'!$A$2:$Y$42,'Raw Data NUTS2'!L$49,FALSE)-'Raw Data NUTS2'!L$47)/('Raw Data NUTS2'!L$46-'Raw Data NUTS2'!L$47)</f>
        <v>0.76444217193625519</v>
      </c>
      <c r="Q17" s="186">
        <f>(VLOOKUP($A17,'Raw Data NUTS2'!$A$2:$Y$42,'Raw Data NUTS2'!M$49,FALSE)-'Raw Data NUTS2'!M$47)/('Raw Data NUTS2'!M$46-'Raw Data NUTS2'!M$47)</f>
        <v>0.60343715182783531</v>
      </c>
      <c r="R17" s="186">
        <f>(VLOOKUP($A17,'Raw Data NUTS2'!$A$2:$Y$42,'Raw Data NUTS2'!N$49,FALSE)-'Raw Data NUTS2'!N$47)/('Raw Data NUTS2'!N$46-'Raw Data NUTS2'!N$47)</f>
        <v>0.87678080725642793</v>
      </c>
      <c r="S17" s="247">
        <f t="shared" si="8"/>
        <v>0.86981827162137326</v>
      </c>
      <c r="T17" s="185">
        <f t="shared" si="2"/>
        <v>8</v>
      </c>
      <c r="V17" s="189">
        <f>(VLOOKUP($A17,'Raw Data NUTS2'!$A$2:$Y$42,'Raw Data NUTS2'!P$49,FALSE)-'Raw Data NUTS2'!P$47)/('Raw Data NUTS2'!P$46-'Raw Data NUTS2'!P$47)</f>
        <v>0.36840988333802149</v>
      </c>
      <c r="W17" s="189">
        <f>(VLOOKUP($A17,'Raw Data NUTS2'!$A$2:$Y$42,'Raw Data NUTS2'!Q$49,FALSE)-'Raw Data NUTS2'!Q$47)/('Raw Data NUTS2'!Q$46-'Raw Data NUTS2'!Q$47)</f>
        <v>7.3091944265116449E-2</v>
      </c>
      <c r="X17" s="189">
        <f>(VLOOKUP($A17,'Raw Data NUTS2'!$A$2:$Y$42,'Raw Data NUTS2'!R$49,FALSE)-'Raw Data NUTS2'!R$47)/('Raw Data NUTS2'!R$46-'Raw Data NUTS2'!R$47)</f>
        <v>0.71981646850831582</v>
      </c>
      <c r="Y17" s="190">
        <f t="shared" si="3"/>
        <v>0.3871060987038179</v>
      </c>
      <c r="Z17" s="197">
        <f t="shared" si="9"/>
        <v>10</v>
      </c>
      <c r="AB17" s="241">
        <f>(VLOOKUP($A17,'Raw Data NUTS2'!$A$2:$Y$42,'Raw Data NUTS2'!T$49,FALSE)-'Raw Data NUTS2'!T$47)/('Raw Data NUTS2'!T$46-'Raw Data NUTS2'!T$47)</f>
        <v>0.20951436515113048</v>
      </c>
      <c r="AC17" s="241">
        <f>(VLOOKUP($A17,'Raw Data NUTS2'!$A$2:$Y$42,'Raw Data NUTS2'!U$49,FALSE)-'Raw Data NUTS2'!U$47)/('Raw Data NUTS2'!U$46-'Raw Data NUTS2'!U$47)</f>
        <v>0.10689657964877572</v>
      </c>
      <c r="AD17" s="241">
        <f>(VLOOKUP($A17,'Raw Data NUTS2'!$A$2:$Y$42,'Raw Data NUTS2'!V$49,FALSE)-'Raw Data NUTS2'!V$47)/('Raw Data NUTS2'!V$46-'Raw Data NUTS2'!V$47)</f>
        <v>0.26515705334491574</v>
      </c>
      <c r="AE17" s="248">
        <f t="shared" si="4"/>
        <v>0.1938559993816073</v>
      </c>
      <c r="AF17" s="242">
        <f t="shared" si="10"/>
        <v>25</v>
      </c>
      <c r="AH17" s="243">
        <f>(VLOOKUP($A17,'Raw Data NUTS2'!$A$2:$Y$42,'Raw Data NUTS2'!X$49,FALSE)-'Raw Data NUTS2'!X$47)/('Raw Data NUTS2'!X$46-'Raw Data NUTS2'!X$47)</f>
        <v>0.17594978302358472</v>
      </c>
      <c r="AI17" s="243">
        <f>(VLOOKUP($A17,'Raw Data NUTS2'!$A$2:$Y$42,'Raw Data NUTS2'!Y$49,FALSE)-'Raw Data NUTS2'!Y$47)/('Raw Data NUTS2'!Y$46-'Raw Data NUTS2'!Y$47)</f>
        <v>0.1378274497403065</v>
      </c>
      <c r="AJ17" s="249">
        <f t="shared" si="5"/>
        <v>0.14926414972528995</v>
      </c>
      <c r="AK17" s="100">
        <f t="shared" si="11"/>
        <v>28</v>
      </c>
      <c r="AM17" s="250">
        <f t="shared" si="12"/>
        <v>0.59280179108146258</v>
      </c>
      <c r="AN17" s="251">
        <f t="shared" si="13"/>
        <v>21</v>
      </c>
    </row>
    <row r="18" spans="1:40" hidden="1">
      <c r="A18" s="10" t="s">
        <v>36</v>
      </c>
      <c r="B18" s="239">
        <f>(VLOOKUP($A18,'Raw Data NUTS2'!$A$2:$Y$42,'Raw Data NUTS2'!B$49,FALSE)-'Raw Data NUTS2'!B$47)/('Raw Data NUTS2'!B$46-'Raw Data NUTS2'!B$47)</f>
        <v>0.93799999999999994</v>
      </c>
      <c r="C18" s="239">
        <f>(VLOOKUP($A18,'Raw Data NUTS2'!$A$2:$Y$42,'Raw Data NUTS2'!C$49,FALSE)-'Raw Data NUTS2'!C$47)/('Raw Data NUTS2'!C$46-'Raw Data NUTS2'!C$47)</f>
        <v>0.51737156814110086</v>
      </c>
      <c r="D18" s="239">
        <f>(VLOOKUP($A18,'Raw Data NUTS2'!$A$2:$Y$42,'Raw Data NUTS2'!D$49,FALSE)-'Raw Data NUTS2'!D$47)/('Raw Data NUTS2'!D$46-'Raw Data NUTS2'!D$47)</f>
        <v>0.52604971827753189</v>
      </c>
      <c r="E18" s="245">
        <f t="shared" si="0"/>
        <v>0.87707960632331439</v>
      </c>
      <c r="F18" s="96">
        <f t="shared" si="6"/>
        <v>10</v>
      </c>
      <c r="H18" s="183">
        <f>(VLOOKUP($A18,'Raw Data NUTS2'!$A$2:$Y$42,'Raw Data NUTS2'!F$49,FALSE)-'Raw Data NUTS2'!F$47)/('Raw Data NUTS2'!F$46-'Raw Data NUTS2'!F$47)</f>
        <v>0.50489497699582064</v>
      </c>
      <c r="I18" s="183">
        <f>(VLOOKUP($A18,'Raw Data NUTS2'!$A$2:$Y$42,'Raw Data NUTS2'!G$49,FALSE)-'Raw Data NUTS2'!G$47)/('Raw Data NUTS2'!G$46-'Raw Data NUTS2'!G$47)</f>
        <v>0.62527673706051579</v>
      </c>
      <c r="J18" s="183">
        <f>(VLOOKUP($A18,'Raw Data NUTS2'!$A$2:$Y$42,'Raw Data NUTS2'!H$49,FALSE)-'Raw Data NUTS2'!H$47)/('Raw Data NUTS2'!H$46-'Raw Data NUTS2'!H$47)</f>
        <v>0.71090695972062112</v>
      </c>
      <c r="K18" s="183">
        <f>(VLOOKUP($A18,'Raw Data NUTS2'!$A$2:$Y$42,'Raw Data NUTS2'!I$49,FALSE)-'Raw Data NUTS2'!I$47)/('Raw Data NUTS2'!I$46-'Raw Data NUTS2'!I$47)</f>
        <v>0.42780521323034992</v>
      </c>
      <c r="L18" s="246">
        <f t="shared" si="1"/>
        <v>0.58362254931919688</v>
      </c>
      <c r="M18" s="240">
        <f t="shared" si="7"/>
        <v>6</v>
      </c>
      <c r="O18" s="186">
        <f>(VLOOKUP($A18,'Raw Data NUTS2'!$A$2:$Y$42,'Raw Data NUTS2'!K$49,FALSE)-'Raw Data NUTS2'!K$47)/('Raw Data NUTS2'!K$46-'Raw Data NUTS2'!K$47)</f>
        <v>0.95542090433382532</v>
      </c>
      <c r="P18" s="186">
        <f>(VLOOKUP($A18,'Raw Data NUTS2'!$A$2:$Y$42,'Raw Data NUTS2'!L$49,FALSE)-'Raw Data NUTS2'!L$47)/('Raw Data NUTS2'!L$46-'Raw Data NUTS2'!L$47)</f>
        <v>0.66131437005232796</v>
      </c>
      <c r="Q18" s="186">
        <f>(VLOOKUP($A18,'Raw Data NUTS2'!$A$2:$Y$42,'Raw Data NUTS2'!M$49,FALSE)-'Raw Data NUTS2'!M$47)/('Raw Data NUTS2'!M$46-'Raw Data NUTS2'!M$47)</f>
        <v>0.34649778612639204</v>
      </c>
      <c r="R18" s="186">
        <f>(VLOOKUP($A18,'Raw Data NUTS2'!$A$2:$Y$42,'Raw Data NUTS2'!N$49,FALSE)-'Raw Data NUTS2'!N$47)/('Raw Data NUTS2'!N$46-'Raw Data NUTS2'!N$47)</f>
        <v>0.83830403864215752</v>
      </c>
      <c r="S18" s="247">
        <f t="shared" si="8"/>
        <v>0.81943813229571982</v>
      </c>
      <c r="T18" s="185">
        <f t="shared" si="2"/>
        <v>13</v>
      </c>
      <c r="V18" s="189">
        <f>(VLOOKUP($A18,'Raw Data NUTS2'!$A$2:$Y$42,'Raw Data NUTS2'!P$49,FALSE)-'Raw Data NUTS2'!P$47)/('Raw Data NUTS2'!P$46-'Raw Data NUTS2'!P$47)</f>
        <v>0.39751797773931441</v>
      </c>
      <c r="W18" s="189">
        <f>(VLOOKUP($A18,'Raw Data NUTS2'!$A$2:$Y$42,'Raw Data NUTS2'!Q$49,FALSE)-'Raw Data NUTS2'!Q$47)/('Raw Data NUTS2'!Q$46-'Raw Data NUTS2'!Q$47)</f>
        <v>0.16787317281496938</v>
      </c>
      <c r="X18" s="189">
        <f>(VLOOKUP($A18,'Raw Data NUTS2'!$A$2:$Y$42,'Raw Data NUTS2'!R$49,FALSE)-'Raw Data NUTS2'!R$47)/('Raw Data NUTS2'!R$46-'Raw Data NUTS2'!R$47)</f>
        <v>0.67681164863881693</v>
      </c>
      <c r="Y18" s="190">
        <f t="shared" si="3"/>
        <v>0.41406759973103358</v>
      </c>
      <c r="Z18" s="197">
        <f t="shared" si="9"/>
        <v>6</v>
      </c>
      <c r="AB18" s="241">
        <f>(VLOOKUP($A18,'Raw Data NUTS2'!$A$2:$Y$42,'Raw Data NUTS2'!T$49,FALSE)-'Raw Data NUTS2'!T$47)/('Raw Data NUTS2'!T$46-'Raw Data NUTS2'!T$47)</f>
        <v>0.35767993346308713</v>
      </c>
      <c r="AC18" s="241">
        <f>(VLOOKUP($A18,'Raw Data NUTS2'!$A$2:$Y$42,'Raw Data NUTS2'!U$49,FALSE)-'Raw Data NUTS2'!U$47)/('Raw Data NUTS2'!U$46-'Raw Data NUTS2'!U$47)</f>
        <v>0.32894225945870037</v>
      </c>
      <c r="AD18" s="241">
        <f>(VLOOKUP($A18,'Raw Data NUTS2'!$A$2:$Y$42,'Raw Data NUTS2'!V$49,FALSE)-'Raw Data NUTS2'!V$47)/('Raw Data NUTS2'!V$46-'Raw Data NUTS2'!V$47)</f>
        <v>0.37966259594774787</v>
      </c>
      <c r="AE18" s="248">
        <f t="shared" si="4"/>
        <v>0.35542826295651175</v>
      </c>
      <c r="AF18" s="242">
        <f t="shared" si="10"/>
        <v>12</v>
      </c>
      <c r="AH18" s="243">
        <f>(VLOOKUP($A18,'Raw Data NUTS2'!$A$2:$Y$42,'Raw Data NUTS2'!X$49,FALSE)-'Raw Data NUTS2'!X$47)/('Raw Data NUTS2'!X$46-'Raw Data NUTS2'!X$47)</f>
        <v>0.44898000959530421</v>
      </c>
      <c r="AI18" s="243">
        <f>(VLOOKUP($A18,'Raw Data NUTS2'!$A$2:$Y$42,'Raw Data NUTS2'!Y$49,FALSE)-'Raw Data NUTS2'!Y$47)/('Raw Data NUTS2'!Y$46-'Raw Data NUTS2'!Y$47)</f>
        <v>0.26886660194937473</v>
      </c>
      <c r="AJ18" s="249">
        <f t="shared" si="5"/>
        <v>0.32290062424315358</v>
      </c>
      <c r="AK18" s="100">
        <f t="shared" si="11"/>
        <v>6</v>
      </c>
      <c r="AM18" s="250">
        <f t="shared" si="12"/>
        <v>0.6392729358255671</v>
      </c>
      <c r="AN18" s="251">
        <f t="shared" si="13"/>
        <v>9</v>
      </c>
    </row>
    <row r="19" spans="1:40">
      <c r="A19" s="10" t="s">
        <v>37</v>
      </c>
      <c r="B19" s="239">
        <f>(VLOOKUP($A19,'Raw Data NUTS2'!$A$2:$Y$42,'Raw Data NUTS2'!B$49,FALSE)-'Raw Data NUTS2'!B$47)/('Raw Data NUTS2'!B$46-'Raw Data NUTS2'!B$47)</f>
        <v>0.93599999999999994</v>
      </c>
      <c r="C19" s="239">
        <f>(VLOOKUP($A19,'Raw Data NUTS2'!$A$2:$Y$42,'Raw Data NUTS2'!C$49,FALSE)-'Raw Data NUTS2'!C$47)/('Raw Data NUTS2'!C$46-'Raw Data NUTS2'!C$47)</f>
        <v>0.46933282276897337</v>
      </c>
      <c r="D19" s="239">
        <f>(VLOOKUP($A19,'Raw Data NUTS2'!$A$2:$Y$42,'Raw Data NUTS2'!D$49,FALSE)-'Raw Data NUTS2'!D$47)/('Raw Data NUTS2'!D$46-'Raw Data NUTS2'!D$47)</f>
        <v>0.48701168832533681</v>
      </c>
      <c r="E19" s="245">
        <f t="shared" si="0"/>
        <v>0.86900081788494932</v>
      </c>
      <c r="F19" s="96">
        <f t="shared" si="6"/>
        <v>16</v>
      </c>
      <c r="H19" s="183">
        <f>(VLOOKUP($A19,'Raw Data NUTS2'!$A$2:$Y$42,'Raw Data NUTS2'!F$49,FALSE)-'Raw Data NUTS2'!F$47)/('Raw Data NUTS2'!F$46-'Raw Data NUTS2'!F$47)</f>
        <v>0.3723054588571999</v>
      </c>
      <c r="I19" s="183">
        <f>(VLOOKUP($A19,'Raw Data NUTS2'!$A$2:$Y$42,'Raw Data NUTS2'!G$49,FALSE)-'Raw Data NUTS2'!G$47)/('Raw Data NUTS2'!G$46-'Raw Data NUTS2'!G$47)</f>
        <v>0.39458794460669661</v>
      </c>
      <c r="J19" s="183">
        <f>(VLOOKUP($A19,'Raw Data NUTS2'!$A$2:$Y$42,'Raw Data NUTS2'!H$49,FALSE)-'Raw Data NUTS2'!H$47)/('Raw Data NUTS2'!H$46-'Raw Data NUTS2'!H$47)</f>
        <v>0.59223230977898089</v>
      </c>
      <c r="K19" s="183">
        <f>(VLOOKUP($A19,'Raw Data NUTS2'!$A$2:$Y$42,'Raw Data NUTS2'!I$49,FALSE)-'Raw Data NUTS2'!I$47)/('Raw Data NUTS2'!I$46-'Raw Data NUTS2'!I$47)</f>
        <v>0.35374698674127064</v>
      </c>
      <c r="L19" s="246">
        <f t="shared" si="1"/>
        <v>0.44293204766415195</v>
      </c>
      <c r="M19" s="240">
        <f t="shared" si="7"/>
        <v>18</v>
      </c>
      <c r="O19" s="186">
        <f>(VLOOKUP($A19,'Raw Data NUTS2'!$A$2:$Y$42,'Raw Data NUTS2'!K$49,FALSE)-'Raw Data NUTS2'!K$47)/('Raw Data NUTS2'!K$46-'Raw Data NUTS2'!K$47)</f>
        <v>0.95233105058056666</v>
      </c>
      <c r="P19" s="186">
        <f>(VLOOKUP($A19,'Raw Data NUTS2'!$A$2:$Y$42,'Raw Data NUTS2'!L$49,FALSE)-'Raw Data NUTS2'!L$47)/('Raw Data NUTS2'!L$46-'Raw Data NUTS2'!L$47)</f>
        <v>0.4832245932366766</v>
      </c>
      <c r="Q19" s="186">
        <f>(VLOOKUP($A19,'Raw Data NUTS2'!$A$2:$Y$42,'Raw Data NUTS2'!M$49,FALSE)-'Raw Data NUTS2'!M$47)/('Raw Data NUTS2'!M$46-'Raw Data NUTS2'!M$47)</f>
        <v>0.45844071131452035</v>
      </c>
      <c r="R19" s="186">
        <f>(VLOOKUP($A19,'Raw Data NUTS2'!$A$2:$Y$42,'Raw Data NUTS2'!N$49,FALSE)-'Raw Data NUTS2'!N$47)/('Raw Data NUTS2'!N$46-'Raw Data NUTS2'!N$47)</f>
        <v>0.76409331229310484</v>
      </c>
      <c r="S19" s="247">
        <f t="shared" si="8"/>
        <v>0.75837135799602517</v>
      </c>
      <c r="T19" s="185">
        <f t="shared" si="2"/>
        <v>28</v>
      </c>
      <c r="V19" s="189">
        <f>(VLOOKUP($A19,'Raw Data NUTS2'!$A$2:$Y$42,'Raw Data NUTS2'!P$49,FALSE)-'Raw Data NUTS2'!P$47)/('Raw Data NUTS2'!P$46-'Raw Data NUTS2'!P$47)</f>
        <v>0.29553560263663664</v>
      </c>
      <c r="W19" s="189">
        <f>(VLOOKUP($A19,'Raw Data NUTS2'!$A$2:$Y$42,'Raw Data NUTS2'!Q$49,FALSE)-'Raw Data NUTS2'!Q$47)/('Raw Data NUTS2'!Q$46-'Raw Data NUTS2'!Q$47)</f>
        <v>3.6056536341482592E-2</v>
      </c>
      <c r="X19" s="189">
        <f>(VLOOKUP($A19,'Raw Data NUTS2'!$A$2:$Y$42,'Raw Data NUTS2'!R$49,FALSE)-'Raw Data NUTS2'!R$47)/('Raw Data NUTS2'!R$46-'Raw Data NUTS2'!R$47)</f>
        <v>0.69919678422899889</v>
      </c>
      <c r="Y19" s="190">
        <f t="shared" si="3"/>
        <v>0.34359630773570604</v>
      </c>
      <c r="Z19" s="197">
        <f t="shared" si="9"/>
        <v>18</v>
      </c>
      <c r="AB19" s="241">
        <f>(VLOOKUP($A19,'Raw Data NUTS2'!$A$2:$Y$42,'Raw Data NUTS2'!T$49,FALSE)-'Raw Data NUTS2'!T$47)/('Raw Data NUTS2'!T$46-'Raw Data NUTS2'!T$47)</f>
        <v>0.73112430486680569</v>
      </c>
      <c r="AC19" s="241">
        <f>(VLOOKUP($A19,'Raw Data NUTS2'!$A$2:$Y$42,'Raw Data NUTS2'!U$49,FALSE)-'Raw Data NUTS2'!U$47)/('Raw Data NUTS2'!U$46-'Raw Data NUTS2'!U$47)</f>
        <v>0.98842405996435312</v>
      </c>
      <c r="AD19" s="241">
        <f>(VLOOKUP($A19,'Raw Data NUTS2'!$A$2:$Y$42,'Raw Data NUTS2'!V$49,FALSE)-'Raw Data NUTS2'!V$47)/('Raw Data NUTS2'!V$46-'Raw Data NUTS2'!V$47)</f>
        <v>0.37117958053536082</v>
      </c>
      <c r="AE19" s="248">
        <f t="shared" si="4"/>
        <v>0.69690931512217325</v>
      </c>
      <c r="AF19" s="242">
        <f t="shared" si="10"/>
        <v>2</v>
      </c>
      <c r="AH19" s="243">
        <f>(VLOOKUP($A19,'Raw Data NUTS2'!$A$2:$Y$42,'Raw Data NUTS2'!X$49,FALSE)-'Raw Data NUTS2'!X$47)/('Raw Data NUTS2'!X$46-'Raw Data NUTS2'!X$47)</f>
        <v>0.3315432469714133</v>
      </c>
      <c r="AI19" s="243">
        <f>(VLOOKUP($A19,'Raw Data NUTS2'!$A$2:$Y$42,'Raw Data NUTS2'!Y$49,FALSE)-'Raw Data NUTS2'!Y$47)/('Raw Data NUTS2'!Y$46-'Raw Data NUTS2'!Y$47)</f>
        <v>8.7535062442402195E-2</v>
      </c>
      <c r="AJ19" s="249">
        <f t="shared" si="5"/>
        <v>0.16073751780110551</v>
      </c>
      <c r="AK19" s="100">
        <f t="shared" si="11"/>
        <v>27</v>
      </c>
      <c r="AM19" s="250">
        <f t="shared" si="12"/>
        <v>0.66476884630268096</v>
      </c>
      <c r="AN19" s="251">
        <f t="shared" si="13"/>
        <v>6</v>
      </c>
    </row>
    <row r="20" spans="1:40" hidden="1">
      <c r="A20" s="10" t="s">
        <v>38</v>
      </c>
      <c r="B20" s="239">
        <f>(VLOOKUP($A20,'Raw Data NUTS2'!$A$2:$Y$42,'Raw Data NUTS2'!B$49,FALSE)-'Raw Data NUTS2'!B$47)/('Raw Data NUTS2'!B$46-'Raw Data NUTS2'!B$47)</f>
        <v>0.89500000000000002</v>
      </c>
      <c r="C20" s="239">
        <f>(VLOOKUP($A20,'Raw Data NUTS2'!$A$2:$Y$42,'Raw Data NUTS2'!C$49,FALSE)-'Raw Data NUTS2'!C$47)/('Raw Data NUTS2'!C$46-'Raw Data NUTS2'!C$47)</f>
        <v>0.54013278626200012</v>
      </c>
      <c r="D20" s="239">
        <f>(VLOOKUP($A20,'Raw Data NUTS2'!$A$2:$Y$42,'Raw Data NUTS2'!D$49,FALSE)-'Raw Data NUTS2'!D$47)/('Raw Data NUTS2'!D$46-'Raw Data NUTS2'!D$47)</f>
        <v>0.69347881223788288</v>
      </c>
      <c r="E20" s="245">
        <f t="shared" si="0"/>
        <v>0.85428865354877181</v>
      </c>
      <c r="F20" s="96">
        <f t="shared" si="6"/>
        <v>24</v>
      </c>
      <c r="H20" s="183">
        <f>(VLOOKUP($A20,'Raw Data NUTS2'!$A$2:$Y$42,'Raw Data NUTS2'!F$49,FALSE)-'Raw Data NUTS2'!F$47)/('Raw Data NUTS2'!F$46-'Raw Data NUTS2'!F$47)</f>
        <v>0.14187576264136328</v>
      </c>
      <c r="I20" s="183">
        <f>(VLOOKUP($A20,'Raw Data NUTS2'!$A$2:$Y$42,'Raw Data NUTS2'!G$49,FALSE)-'Raw Data NUTS2'!G$47)/('Raw Data NUTS2'!G$46-'Raw Data NUTS2'!G$47)</f>
        <v>0.1937262602823446</v>
      </c>
      <c r="J20" s="183">
        <f>(VLOOKUP($A20,'Raw Data NUTS2'!$A$2:$Y$42,'Raw Data NUTS2'!H$49,FALSE)-'Raw Data NUTS2'!H$47)/('Raw Data NUTS2'!H$46-'Raw Data NUTS2'!H$47)</f>
        <v>0.3833666177993118</v>
      </c>
      <c r="K20" s="183">
        <f>(VLOOKUP($A20,'Raw Data NUTS2'!$A$2:$Y$42,'Raw Data NUTS2'!I$49,FALSE)-'Raw Data NUTS2'!I$47)/('Raw Data NUTS2'!I$46-'Raw Data NUTS2'!I$47)</f>
        <v>0.41523877687434119</v>
      </c>
      <c r="L20" s="246">
        <f t="shared" si="1"/>
        <v>0.32083503644091305</v>
      </c>
      <c r="M20" s="240">
        <f t="shared" si="7"/>
        <v>38</v>
      </c>
      <c r="O20" s="186">
        <f>(VLOOKUP($A20,'Raw Data NUTS2'!$A$2:$Y$42,'Raw Data NUTS2'!K$49,FALSE)-'Raw Data NUTS2'!K$47)/('Raw Data NUTS2'!K$46-'Raw Data NUTS2'!K$47)</f>
        <v>0.79749949693796585</v>
      </c>
      <c r="P20" s="186">
        <f>(VLOOKUP($A20,'Raw Data NUTS2'!$A$2:$Y$42,'Raw Data NUTS2'!L$49,FALSE)-'Raw Data NUTS2'!L$47)/('Raw Data NUTS2'!L$46-'Raw Data NUTS2'!L$47)</f>
        <v>0.14862920341550645</v>
      </c>
      <c r="Q20" s="186">
        <f>(VLOOKUP($A20,'Raw Data NUTS2'!$A$2:$Y$42,'Raw Data NUTS2'!M$49,FALSE)-'Raw Data NUTS2'!M$47)/('Raw Data NUTS2'!M$46-'Raw Data NUTS2'!M$47)</f>
        <v>0.14862920341550645</v>
      </c>
      <c r="R20" s="186">
        <f>(VLOOKUP($A20,'Raw Data NUTS2'!$A$2:$Y$42,'Raw Data NUTS2'!N$49,FALSE)-'Raw Data NUTS2'!N$47)/('Raw Data NUTS2'!N$46-'Raw Data NUTS2'!N$47)</f>
        <v>0.55987577215276385</v>
      </c>
      <c r="S20" s="247">
        <f t="shared" si="8"/>
        <v>0.54571353179921567</v>
      </c>
      <c r="T20" s="185">
        <f t="shared" si="2"/>
        <v>41</v>
      </c>
      <c r="V20" s="189">
        <f>(VLOOKUP($A20,'Raw Data NUTS2'!$A$2:$Y$42,'Raw Data NUTS2'!P$49,FALSE)-'Raw Data NUTS2'!P$47)/('Raw Data NUTS2'!P$46-'Raw Data NUTS2'!P$47)</f>
        <v>0.45198695647859966</v>
      </c>
      <c r="W20" s="189">
        <f>(VLOOKUP($A20,'Raw Data NUTS2'!$A$2:$Y$42,'Raw Data NUTS2'!Q$49,FALSE)-'Raw Data NUTS2'!Q$47)/('Raw Data NUTS2'!Q$46-'Raw Data NUTS2'!Q$47)</f>
        <v>5.6321561044195617E-3</v>
      </c>
      <c r="X20" s="189">
        <f>(VLOOKUP($A20,'Raw Data NUTS2'!$A$2:$Y$42,'Raw Data NUTS2'!R$49,FALSE)-'Raw Data NUTS2'!R$47)/('Raw Data NUTS2'!R$46-'Raw Data NUTS2'!R$47)</f>
        <v>0.66630399374552585</v>
      </c>
      <c r="Y20" s="190">
        <f t="shared" si="3"/>
        <v>0.37464103544284832</v>
      </c>
      <c r="Z20" s="197">
        <f t="shared" si="9"/>
        <v>13</v>
      </c>
      <c r="AB20" s="241">
        <f>(VLOOKUP($A20,'Raw Data NUTS2'!$A$2:$Y$42,'Raw Data NUTS2'!T$49,FALSE)-'Raw Data NUTS2'!T$47)/('Raw Data NUTS2'!T$46-'Raw Data NUTS2'!T$47)</f>
        <v>8.6665339893462201E-2</v>
      </c>
      <c r="AC20" s="241">
        <f>(VLOOKUP($A20,'Raw Data NUTS2'!$A$2:$Y$42,'Raw Data NUTS2'!U$49,FALSE)-'Raw Data NUTS2'!U$47)/('Raw Data NUTS2'!U$46-'Raw Data NUTS2'!U$47)</f>
        <v>0.11873963053718568</v>
      </c>
      <c r="AD20" s="241">
        <f>(VLOOKUP($A20,'Raw Data NUTS2'!$A$2:$Y$42,'Raw Data NUTS2'!V$49,FALSE)-'Raw Data NUTS2'!V$47)/('Raw Data NUTS2'!V$46-'Raw Data NUTS2'!V$47)</f>
        <v>7.213071447443728E-2</v>
      </c>
      <c r="AE20" s="248">
        <f t="shared" si="4"/>
        <v>9.2511894968361708E-2</v>
      </c>
      <c r="AF20" s="242">
        <f t="shared" si="10"/>
        <v>37</v>
      </c>
      <c r="AH20" s="243">
        <f>(VLOOKUP($A20,'Raw Data NUTS2'!$A$2:$Y$42,'Raw Data NUTS2'!X$49,FALSE)-'Raw Data NUTS2'!X$47)/('Raw Data NUTS2'!X$46-'Raw Data NUTS2'!X$47)</f>
        <v>0.35133317248226498</v>
      </c>
      <c r="AI20" s="243">
        <f>(VLOOKUP($A20,'Raw Data NUTS2'!$A$2:$Y$42,'Raw Data NUTS2'!Y$49,FALSE)-'Raw Data NUTS2'!Y$47)/('Raw Data NUTS2'!Y$46-'Raw Data NUTS2'!Y$47)</f>
        <v>0.15388201650571903</v>
      </c>
      <c r="AJ20" s="249">
        <f t="shared" si="5"/>
        <v>0.2131173632986828</v>
      </c>
      <c r="AK20" s="100">
        <f t="shared" si="11"/>
        <v>16</v>
      </c>
      <c r="AM20" s="250">
        <f t="shared" si="12"/>
        <v>0.49094339215080801</v>
      </c>
      <c r="AN20" s="251">
        <f t="shared" si="13"/>
        <v>41</v>
      </c>
    </row>
    <row r="21" spans="1:40" hidden="1">
      <c r="A21" s="10" t="s">
        <v>39</v>
      </c>
      <c r="B21" s="239">
        <f>(VLOOKUP($A21,'Raw Data NUTS2'!$A$2:$Y$42,'Raw Data NUTS2'!B$49,FALSE)-'Raw Data NUTS2'!B$47)/('Raw Data NUTS2'!B$46-'Raw Data NUTS2'!B$47)</f>
        <v>0.94900000000000007</v>
      </c>
      <c r="C21" s="239">
        <f>(VLOOKUP($A21,'Raw Data NUTS2'!$A$2:$Y$42,'Raw Data NUTS2'!C$49,FALSE)-'Raw Data NUTS2'!C$47)/('Raw Data NUTS2'!C$46-'Raw Data NUTS2'!C$47)</f>
        <v>0.70366043404293221</v>
      </c>
      <c r="D21" s="239">
        <f>(VLOOKUP($A21,'Raw Data NUTS2'!$A$2:$Y$42,'Raw Data NUTS2'!D$49,FALSE)-'Raw Data NUTS2'!D$47)/('Raw Data NUTS2'!D$46-'Raw Data NUTS2'!D$47)</f>
        <v>0.70365538883954959</v>
      </c>
      <c r="E21" s="245">
        <f t="shared" si="0"/>
        <v>0.91309627972310836</v>
      </c>
      <c r="F21" s="96">
        <f t="shared" si="6"/>
        <v>4</v>
      </c>
      <c r="H21" s="183">
        <f>(VLOOKUP($A21,'Raw Data NUTS2'!$A$2:$Y$42,'Raw Data NUTS2'!F$49,FALSE)-'Raw Data NUTS2'!F$47)/('Raw Data NUTS2'!F$46-'Raw Data NUTS2'!F$47)</f>
        <v>0.84220708988084947</v>
      </c>
      <c r="I21" s="183">
        <f>(VLOOKUP($A21,'Raw Data NUTS2'!$A$2:$Y$42,'Raw Data NUTS2'!G$49,FALSE)-'Raw Data NUTS2'!G$47)/('Raw Data NUTS2'!G$46-'Raw Data NUTS2'!G$47)</f>
        <v>0.80783783160001277</v>
      </c>
      <c r="J21" s="183">
        <f>(VLOOKUP($A21,'Raw Data NUTS2'!$A$2:$Y$42,'Raw Data NUTS2'!H$49,FALSE)-'Raw Data NUTS2'!H$47)/('Raw Data NUTS2'!H$46-'Raw Data NUTS2'!H$47)</f>
        <v>0.72180707258027077</v>
      </c>
      <c r="K21" s="183">
        <f>(VLOOKUP($A21,'Raw Data NUTS2'!$A$2:$Y$42,'Raw Data NUTS2'!I$49,FALSE)-'Raw Data NUTS2'!I$47)/('Raw Data NUTS2'!I$46-'Raw Data NUTS2'!I$47)</f>
        <v>0.44110002890563643</v>
      </c>
      <c r="L21" s="246">
        <f t="shared" si="1"/>
        <v>0.66666719412612463</v>
      </c>
      <c r="M21" s="240">
        <f t="shared" si="7"/>
        <v>2</v>
      </c>
      <c r="O21" s="186">
        <f>(VLOOKUP($A21,'Raw Data NUTS2'!$A$2:$Y$42,'Raw Data NUTS2'!K$49,FALSE)-'Raw Data NUTS2'!K$47)/('Raw Data NUTS2'!K$46-'Raw Data NUTS2'!K$47)</f>
        <v>0.95818094584950786</v>
      </c>
      <c r="P21" s="186">
        <f>(VLOOKUP($A21,'Raw Data NUTS2'!$A$2:$Y$42,'Raw Data NUTS2'!L$49,FALSE)-'Raw Data NUTS2'!L$47)/('Raw Data NUTS2'!L$46-'Raw Data NUTS2'!L$47)</f>
        <v>0.77599434283216606</v>
      </c>
      <c r="Q21" s="186">
        <f>(VLOOKUP($A21,'Raw Data NUTS2'!$A$2:$Y$42,'Raw Data NUTS2'!M$49,FALSE)-'Raw Data NUTS2'!M$47)/('Raw Data NUTS2'!M$46-'Raw Data NUTS2'!M$47)</f>
        <v>0.76058097331869545</v>
      </c>
      <c r="R21" s="186">
        <f>(VLOOKUP($A21,'Raw Data NUTS2'!$A$2:$Y$42,'Raw Data NUTS2'!N$49,FALSE)-'Raw Data NUTS2'!N$47)/('Raw Data NUTS2'!N$46-'Raw Data NUTS2'!N$47)</f>
        <v>0.98257191405485111</v>
      </c>
      <c r="S21" s="247">
        <f t="shared" si="8"/>
        <v>0.94593641625470615</v>
      </c>
      <c r="T21" s="185">
        <f t="shared" si="2"/>
        <v>1</v>
      </c>
      <c r="V21" s="189">
        <f>(VLOOKUP($A21,'Raw Data NUTS2'!$A$2:$Y$42,'Raw Data NUTS2'!P$49,FALSE)-'Raw Data NUTS2'!P$47)/('Raw Data NUTS2'!P$46-'Raw Data NUTS2'!P$47)</f>
        <v>0.7206958921262071</v>
      </c>
      <c r="W21" s="189">
        <f>(VLOOKUP($A21,'Raw Data NUTS2'!$A$2:$Y$42,'Raw Data NUTS2'!Q$49,FALSE)-'Raw Data NUTS2'!Q$47)/('Raw Data NUTS2'!Q$46-'Raw Data NUTS2'!Q$47)</f>
        <v>0.26590187973372859</v>
      </c>
      <c r="X21" s="189">
        <f>(VLOOKUP($A21,'Raw Data NUTS2'!$A$2:$Y$42,'Raw Data NUTS2'!R$49,FALSE)-'Raw Data NUTS2'!R$47)/('Raw Data NUTS2'!R$46-'Raw Data NUTS2'!R$47)</f>
        <v>0.91482894259967196</v>
      </c>
      <c r="Y21" s="190">
        <f t="shared" si="3"/>
        <v>0.63380890481986918</v>
      </c>
      <c r="Z21" s="197">
        <f t="shared" si="9"/>
        <v>2</v>
      </c>
      <c r="AB21" s="241">
        <f>(VLOOKUP($A21,'Raw Data NUTS2'!$A$2:$Y$42,'Raw Data NUTS2'!T$49,FALSE)-'Raw Data NUTS2'!T$47)/('Raw Data NUTS2'!T$46-'Raw Data NUTS2'!T$47)</f>
        <v>0.1653687350543277</v>
      </c>
      <c r="AC21" s="241">
        <f>(VLOOKUP($A21,'Raw Data NUTS2'!$A$2:$Y$42,'Raw Data NUTS2'!U$49,FALSE)-'Raw Data NUTS2'!U$47)/('Raw Data NUTS2'!U$46-'Raw Data NUTS2'!U$47)</f>
        <v>0.4021001618326821</v>
      </c>
      <c r="AD21" s="241">
        <f>(VLOOKUP($A21,'Raw Data NUTS2'!$A$2:$Y$42,'Raw Data NUTS2'!V$49,FALSE)-'Raw Data NUTS2'!V$47)/('Raw Data NUTS2'!V$46-'Raw Data NUTS2'!V$47)</f>
        <v>0.38384283104216743</v>
      </c>
      <c r="AE21" s="248">
        <f t="shared" si="4"/>
        <v>0.31710390930972576</v>
      </c>
      <c r="AF21" s="242">
        <f t="shared" si="10"/>
        <v>16</v>
      </c>
      <c r="AH21" s="243">
        <f>(VLOOKUP($A21,'Raw Data NUTS2'!$A$2:$Y$42,'Raw Data NUTS2'!X$49,FALSE)-'Raw Data NUTS2'!X$47)/('Raw Data NUTS2'!X$46-'Raw Data NUTS2'!X$47)</f>
        <v>0.19577723116648429</v>
      </c>
      <c r="AI21" s="243">
        <f>(VLOOKUP($A21,'Raw Data NUTS2'!$A$2:$Y$42,'Raw Data NUTS2'!Y$49,FALSE)-'Raw Data NUTS2'!Y$47)/('Raw Data NUTS2'!Y$46-'Raw Data NUTS2'!Y$47)</f>
        <v>0.5826205758650117</v>
      </c>
      <c r="AJ21" s="249">
        <f t="shared" si="5"/>
        <v>0.46656757245545344</v>
      </c>
      <c r="AK21" s="100">
        <f t="shared" si="11"/>
        <v>3</v>
      </c>
      <c r="AM21" s="250">
        <f t="shared" si="12"/>
        <v>0.71996544940640517</v>
      </c>
      <c r="AN21" s="251">
        <f t="shared" si="13"/>
        <v>3</v>
      </c>
    </row>
    <row r="22" spans="1:40" hidden="1">
      <c r="A22" s="10" t="s">
        <v>40</v>
      </c>
      <c r="B22" s="239">
        <f>(VLOOKUP($A22,'Raw Data NUTS2'!$A$2:$Y$42,'Raw Data NUTS2'!B$49,FALSE)-'Raw Data NUTS2'!B$47)/('Raw Data NUTS2'!B$46-'Raw Data NUTS2'!B$47)</f>
        <v>0.94700000000000006</v>
      </c>
      <c r="C22" s="239">
        <f>(VLOOKUP($A22,'Raw Data NUTS2'!$A$2:$Y$42,'Raw Data NUTS2'!C$49,FALSE)-'Raw Data NUTS2'!C$47)/('Raw Data NUTS2'!C$46-'Raw Data NUTS2'!C$47)</f>
        <v>0.22757932520016352</v>
      </c>
      <c r="D22" s="239">
        <f>(VLOOKUP($A22,'Raw Data NUTS2'!$A$2:$Y$42,'Raw Data NUTS2'!D$49,FALSE)-'Raw Data NUTS2'!D$47)/('Raw Data NUTS2'!D$46-'Raw Data NUTS2'!D$47)</f>
        <v>0.22757842521503505</v>
      </c>
      <c r="E22" s="245">
        <f t="shared" si="0"/>
        <v>0.84171885978647787</v>
      </c>
      <c r="F22" s="96">
        <f t="shared" si="6"/>
        <v>31</v>
      </c>
      <c r="H22" s="183">
        <f>(VLOOKUP($A22,'Raw Data NUTS2'!$A$2:$Y$42,'Raw Data NUTS2'!F$49,FALSE)-'Raw Data NUTS2'!F$47)/('Raw Data NUTS2'!F$46-'Raw Data NUTS2'!F$47)</f>
        <v>0.4719901349624181</v>
      </c>
      <c r="I22" s="183">
        <f>(VLOOKUP($A22,'Raw Data NUTS2'!$A$2:$Y$42,'Raw Data NUTS2'!G$49,FALSE)-'Raw Data NUTS2'!G$47)/('Raw Data NUTS2'!G$46-'Raw Data NUTS2'!G$47)</f>
        <v>0.92636559170268373</v>
      </c>
      <c r="J22" s="183">
        <f>(VLOOKUP($A22,'Raw Data NUTS2'!$A$2:$Y$42,'Raw Data NUTS2'!H$49,FALSE)-'Raw Data NUTS2'!H$47)/('Raw Data NUTS2'!H$46-'Raw Data NUTS2'!H$47)</f>
        <v>0.22016378584005863</v>
      </c>
      <c r="K22" s="183">
        <f>(VLOOKUP($A22,'Raw Data NUTS2'!$A$2:$Y$42,'Raw Data NUTS2'!I$49,FALSE)-'Raw Data NUTS2'!I$47)/('Raw Data NUTS2'!I$46-'Raw Data NUTS2'!I$47)</f>
        <v>0.60424034249609615</v>
      </c>
      <c r="L22" s="246">
        <f t="shared" si="1"/>
        <v>0.57771623448397091</v>
      </c>
      <c r="M22" s="240">
        <f t="shared" si="7"/>
        <v>7</v>
      </c>
      <c r="O22" s="186">
        <f>(VLOOKUP($A22,'Raw Data NUTS2'!$A$2:$Y$42,'Raw Data NUTS2'!K$49,FALSE)-'Raw Data NUTS2'!K$47)/('Raw Data NUTS2'!K$46-'Raw Data NUTS2'!K$47)</f>
        <v>0.94017029263925755</v>
      </c>
      <c r="P22" s="186">
        <f>(VLOOKUP($A22,'Raw Data NUTS2'!$A$2:$Y$42,'Raw Data NUTS2'!L$49,FALSE)-'Raw Data NUTS2'!L$47)/('Raw Data NUTS2'!L$46-'Raw Data NUTS2'!L$47)</f>
        <v>0.77681521532417297</v>
      </c>
      <c r="Q22" s="186">
        <f>(VLOOKUP($A22,'Raw Data NUTS2'!$A$2:$Y$42,'Raw Data NUTS2'!M$49,FALSE)-'Raw Data NUTS2'!M$47)/('Raw Data NUTS2'!M$46-'Raw Data NUTS2'!M$47)</f>
        <v>0.74519032297466326</v>
      </c>
      <c r="R22" s="186">
        <f>(VLOOKUP($A22,'Raw Data NUTS2'!$A$2:$Y$42,'Raw Data NUTS2'!N$49,FALSE)-'Raw Data NUTS2'!N$47)/('Raw Data NUTS2'!N$46-'Raw Data NUTS2'!N$47)</f>
        <v>0.98908884006499997</v>
      </c>
      <c r="S22" s="247">
        <f t="shared" si="8"/>
        <v>0.94588284225125197</v>
      </c>
      <c r="T22" s="185">
        <f t="shared" si="2"/>
        <v>2</v>
      </c>
      <c r="V22" s="189">
        <f>(VLOOKUP($A22,'Raw Data NUTS2'!$A$2:$Y$42,'Raw Data NUTS2'!P$49,FALSE)-'Raw Data NUTS2'!P$47)/('Raw Data NUTS2'!P$46-'Raw Data NUTS2'!P$47)</f>
        <v>1</v>
      </c>
      <c r="W22" s="189">
        <f>(VLOOKUP($A22,'Raw Data NUTS2'!$A$2:$Y$42,'Raw Data NUTS2'!Q$49,FALSE)-'Raw Data NUTS2'!Q$47)/('Raw Data NUTS2'!Q$46-'Raw Data NUTS2'!Q$47)</f>
        <v>1</v>
      </c>
      <c r="X22" s="189">
        <f>(VLOOKUP($A22,'Raw Data NUTS2'!$A$2:$Y$42,'Raw Data NUTS2'!R$49,FALSE)-'Raw Data NUTS2'!R$47)/('Raw Data NUTS2'!R$46-'Raw Data NUTS2'!R$47)</f>
        <v>1</v>
      </c>
      <c r="Y22" s="190">
        <f t="shared" si="3"/>
        <v>1</v>
      </c>
      <c r="Z22" s="197">
        <f t="shared" si="9"/>
        <v>1</v>
      </c>
      <c r="AB22" s="241">
        <f>(VLOOKUP($A22,'Raw Data NUTS2'!$A$2:$Y$42,'Raw Data NUTS2'!T$49,FALSE)-'Raw Data NUTS2'!T$47)/('Raw Data NUTS2'!T$46-'Raw Data NUTS2'!T$47)</f>
        <v>0.4682788570324381</v>
      </c>
      <c r="AC22" s="241">
        <f>(VLOOKUP($A22,'Raw Data NUTS2'!$A$2:$Y$42,'Raw Data NUTS2'!U$49,FALSE)-'Raw Data NUTS2'!U$47)/('Raw Data NUTS2'!U$46-'Raw Data NUTS2'!U$47)</f>
        <v>0.30446458822968142</v>
      </c>
      <c r="AD22" s="241">
        <f>(VLOOKUP($A22,'Raw Data NUTS2'!$A$2:$Y$42,'Raw Data NUTS2'!V$49,FALSE)-'Raw Data NUTS2'!V$47)/('Raw Data NUTS2'!V$46-'Raw Data NUTS2'!V$47)</f>
        <v>1</v>
      </c>
      <c r="AE22" s="248">
        <f t="shared" si="4"/>
        <v>0.59091448175403982</v>
      </c>
      <c r="AF22" s="242">
        <f t="shared" si="10"/>
        <v>4</v>
      </c>
      <c r="AH22" s="243">
        <f>(VLOOKUP($A22,'Raw Data NUTS2'!$A$2:$Y$42,'Raw Data NUTS2'!X$49,FALSE)-'Raw Data NUTS2'!X$47)/('Raw Data NUTS2'!X$46-'Raw Data NUTS2'!X$47)</f>
        <v>0.26875158243513564</v>
      </c>
      <c r="AI22" s="243">
        <f>(VLOOKUP($A22,'Raw Data NUTS2'!$A$2:$Y$42,'Raw Data NUTS2'!Y$49,FALSE)-'Raw Data NUTS2'!Y$47)/('Raw Data NUTS2'!Y$46-'Raw Data NUTS2'!Y$47)</f>
        <v>1</v>
      </c>
      <c r="AJ22" s="249">
        <f t="shared" si="5"/>
        <v>0.78062547473054067</v>
      </c>
      <c r="AK22" s="100">
        <f t="shared" si="11"/>
        <v>1</v>
      </c>
      <c r="AM22" s="250">
        <f t="shared" si="12"/>
        <v>0.8176467461853989</v>
      </c>
      <c r="AN22" s="251">
        <f t="shared" si="13"/>
        <v>1</v>
      </c>
    </row>
    <row r="23" spans="1:40" hidden="1">
      <c r="A23" s="10" t="s">
        <v>41</v>
      </c>
      <c r="B23" s="239">
        <f>(VLOOKUP($A23,'Raw Data NUTS2'!$A$2:$Y$42,'Raw Data NUTS2'!B$49,FALSE)-'Raw Data NUTS2'!B$47)/('Raw Data NUTS2'!B$46-'Raw Data NUTS2'!B$47)</f>
        <v>0.93099999999999994</v>
      </c>
      <c r="C23" s="239">
        <f>(VLOOKUP($A23,'Raw Data NUTS2'!$A$2:$Y$42,'Raw Data NUTS2'!C$49,FALSE)-'Raw Data NUTS2'!C$47)/('Raw Data NUTS2'!C$46-'Raw Data NUTS2'!C$47)</f>
        <v>0.50535432432897343</v>
      </c>
      <c r="D23" s="239">
        <f>(VLOOKUP($A23,'Raw Data NUTS2'!$A$2:$Y$42,'Raw Data NUTS2'!D$49,FALSE)-'Raw Data NUTS2'!D$47)/('Raw Data NUTS2'!D$46-'Raw Data NUTS2'!D$47)</f>
        <v>0.56417074855395188</v>
      </c>
      <c r="E23" s="245">
        <f t="shared" si="0"/>
        <v>0.87301402972314068</v>
      </c>
      <c r="F23" s="96">
        <f t="shared" si="6"/>
        <v>14</v>
      </c>
      <c r="H23" s="183">
        <f>(VLOOKUP($A23,'Raw Data NUTS2'!$A$2:$Y$42,'Raw Data NUTS2'!F$49,FALSE)-'Raw Data NUTS2'!F$47)/('Raw Data NUTS2'!F$46-'Raw Data NUTS2'!F$47)</f>
        <v>0.4144497138301293</v>
      </c>
      <c r="I23" s="183">
        <f>(VLOOKUP($A23,'Raw Data NUTS2'!$A$2:$Y$42,'Raw Data NUTS2'!G$49,FALSE)-'Raw Data NUTS2'!G$47)/('Raw Data NUTS2'!G$46-'Raw Data NUTS2'!G$47)</f>
        <v>0.31495461359103738</v>
      </c>
      <c r="J23" s="183">
        <f>(VLOOKUP($A23,'Raw Data NUTS2'!$A$2:$Y$42,'Raw Data NUTS2'!H$49,FALSE)-'Raw Data NUTS2'!H$47)/('Raw Data NUTS2'!H$46-'Raw Data NUTS2'!H$47)</f>
        <v>0.45183045683429579</v>
      </c>
      <c r="K23" s="183">
        <f>(VLOOKUP($A23,'Raw Data NUTS2'!$A$2:$Y$42,'Raw Data NUTS2'!I$49,FALSE)-'Raw Data NUTS2'!I$47)/('Raw Data NUTS2'!I$46-'Raw Data NUTS2'!I$47)</f>
        <v>0.33384274245753948</v>
      </c>
      <c r="L23" s="246">
        <f t="shared" si="1"/>
        <v>0.36937982058565078</v>
      </c>
      <c r="M23" s="240">
        <f t="shared" si="7"/>
        <v>31</v>
      </c>
      <c r="O23" s="186">
        <f>(VLOOKUP($A23,'Raw Data NUTS2'!$A$2:$Y$42,'Raw Data NUTS2'!K$49,FALSE)-'Raw Data NUTS2'!K$47)/('Raw Data NUTS2'!K$46-'Raw Data NUTS2'!K$47)</f>
        <v>0.9437982162211942</v>
      </c>
      <c r="P23" s="186">
        <f>(VLOOKUP($A23,'Raw Data NUTS2'!$A$2:$Y$42,'Raw Data NUTS2'!L$49,FALSE)-'Raw Data NUTS2'!L$47)/('Raw Data NUTS2'!L$46-'Raw Data NUTS2'!L$47)</f>
        <v>0.58906851042426733</v>
      </c>
      <c r="Q23" s="186">
        <f>(VLOOKUP($A23,'Raw Data NUTS2'!$A$2:$Y$42,'Raw Data NUTS2'!M$49,FALSE)-'Raw Data NUTS2'!M$47)/('Raw Data NUTS2'!M$46-'Raw Data NUTS2'!M$47)</f>
        <v>0.30538061740376826</v>
      </c>
      <c r="R23" s="186">
        <f>(VLOOKUP($A23,'Raw Data NUTS2'!$A$2:$Y$42,'Raw Data NUTS2'!N$49,FALSE)-'Raw Data NUTS2'!N$47)/('Raw Data NUTS2'!N$46-'Raw Data NUTS2'!N$47)</f>
        <v>0.74666515538994482</v>
      </c>
      <c r="S23" s="247">
        <f t="shared" si="8"/>
        <v>0.7482678761603182</v>
      </c>
      <c r="T23" s="185">
        <f t="shared" si="2"/>
        <v>29</v>
      </c>
      <c r="V23" s="189">
        <f>(VLOOKUP($A23,'Raw Data NUTS2'!$A$2:$Y$42,'Raw Data NUTS2'!P$49,FALSE)-'Raw Data NUTS2'!P$47)/('Raw Data NUTS2'!P$46-'Raw Data NUTS2'!P$47)</f>
        <v>0.30808200422673776</v>
      </c>
      <c r="W23" s="189">
        <f>(VLOOKUP($A23,'Raw Data NUTS2'!$A$2:$Y$42,'Raw Data NUTS2'!Q$49,FALSE)-'Raw Data NUTS2'!Q$47)/('Raw Data NUTS2'!Q$46-'Raw Data NUTS2'!Q$47)</f>
        <v>3.1665055840309146E-2</v>
      </c>
      <c r="X23" s="189">
        <f>(VLOOKUP($A23,'Raw Data NUTS2'!$A$2:$Y$42,'Raw Data NUTS2'!R$49,FALSE)-'Raw Data NUTS2'!R$47)/('Raw Data NUTS2'!R$46-'Raw Data NUTS2'!R$47)</f>
        <v>0.66548400454920831</v>
      </c>
      <c r="Y23" s="190">
        <f t="shared" si="3"/>
        <v>0.33507702153875174</v>
      </c>
      <c r="Z23" s="197">
        <f t="shared" si="9"/>
        <v>23</v>
      </c>
      <c r="AB23" s="241">
        <f>(VLOOKUP($A23,'Raw Data NUTS2'!$A$2:$Y$42,'Raw Data NUTS2'!T$49,FALSE)-'Raw Data NUTS2'!T$47)/('Raw Data NUTS2'!T$46-'Raw Data NUTS2'!T$47)</f>
        <v>0.24408376692979242</v>
      </c>
      <c r="AC23" s="241">
        <f>(VLOOKUP($A23,'Raw Data NUTS2'!$A$2:$Y$42,'Raw Data NUTS2'!U$49,FALSE)-'Raw Data NUTS2'!U$47)/('Raw Data NUTS2'!U$46-'Raw Data NUTS2'!U$47)</f>
        <v>7.941529233564644E-2</v>
      </c>
      <c r="AD23" s="241">
        <f>(VLOOKUP($A23,'Raw Data NUTS2'!$A$2:$Y$42,'Raw Data NUTS2'!V$49,FALSE)-'Raw Data NUTS2'!V$47)/('Raw Data NUTS2'!V$46-'Raw Data NUTS2'!V$47)</f>
        <v>0.2026179747393162</v>
      </c>
      <c r="AE23" s="248">
        <f t="shared" si="4"/>
        <v>0.17537234466825169</v>
      </c>
      <c r="AF23" s="242">
        <f t="shared" si="10"/>
        <v>27</v>
      </c>
      <c r="AH23" s="243">
        <f>(VLOOKUP($A23,'Raw Data NUTS2'!$A$2:$Y$42,'Raw Data NUTS2'!X$49,FALSE)-'Raw Data NUTS2'!X$47)/('Raw Data NUTS2'!X$46-'Raw Data NUTS2'!X$47)</f>
        <v>0.14041322921126898</v>
      </c>
      <c r="AI23" s="243">
        <f>(VLOOKUP($A23,'Raw Data NUTS2'!$A$2:$Y$42,'Raw Data NUTS2'!Y$49,FALSE)-'Raw Data NUTS2'!Y$47)/('Raw Data NUTS2'!Y$46-'Raw Data NUTS2'!Y$47)</f>
        <v>9.4466879556352801E-2</v>
      </c>
      <c r="AJ23" s="249">
        <f t="shared" si="5"/>
        <v>0.10825078445282764</v>
      </c>
      <c r="AK23" s="100">
        <f t="shared" si="11"/>
        <v>36</v>
      </c>
      <c r="AM23" s="250">
        <f t="shared" si="12"/>
        <v>0.55058563944897154</v>
      </c>
      <c r="AN23" s="251">
        <f t="shared" si="13"/>
        <v>29</v>
      </c>
    </row>
    <row r="24" spans="1:40" hidden="1">
      <c r="A24" s="10" t="s">
        <v>42</v>
      </c>
      <c r="B24" s="239">
        <f>(VLOOKUP($A24,'Raw Data NUTS2'!$A$2:$Y$42,'Raw Data NUTS2'!B$49,FALSE)-'Raw Data NUTS2'!B$47)/('Raw Data NUTS2'!B$46-'Raw Data NUTS2'!B$47)</f>
        <v>0.93299999999999994</v>
      </c>
      <c r="C24" s="239">
        <f>(VLOOKUP($A24,'Raw Data NUTS2'!$A$2:$Y$42,'Raw Data NUTS2'!C$49,FALSE)-'Raw Data NUTS2'!C$47)/('Raw Data NUTS2'!C$46-'Raw Data NUTS2'!C$47)</f>
        <v>0.43419618198309246</v>
      </c>
      <c r="D24" s="239">
        <f>(VLOOKUP($A24,'Raw Data NUTS2'!$A$2:$Y$42,'Raw Data NUTS2'!D$49,FALSE)-'Raw Data NUTS2'!D$47)/('Raw Data NUTS2'!D$46-'Raw Data NUTS2'!D$47)</f>
        <v>0.53748003381874898</v>
      </c>
      <c r="E24" s="245">
        <f t="shared" si="0"/>
        <v>0.86756167432696374</v>
      </c>
      <c r="F24" s="96">
        <f t="shared" si="6"/>
        <v>17</v>
      </c>
      <c r="H24" s="183">
        <f>(VLOOKUP($A24,'Raw Data NUTS2'!$A$2:$Y$42,'Raw Data NUTS2'!F$49,FALSE)-'Raw Data NUTS2'!F$47)/('Raw Data NUTS2'!F$46-'Raw Data NUTS2'!F$47)</f>
        <v>0.24355282762082281</v>
      </c>
      <c r="I24" s="183">
        <f>(VLOOKUP($A24,'Raw Data NUTS2'!$A$2:$Y$42,'Raw Data NUTS2'!G$49,FALSE)-'Raw Data NUTS2'!G$47)/('Raw Data NUTS2'!G$46-'Raw Data NUTS2'!G$47)</f>
        <v>0.29601141079439075</v>
      </c>
      <c r="J24" s="183">
        <f>(VLOOKUP($A24,'Raw Data NUTS2'!$A$2:$Y$42,'Raw Data NUTS2'!H$49,FALSE)-'Raw Data NUTS2'!H$47)/('Raw Data NUTS2'!H$46-'Raw Data NUTS2'!H$47)</f>
        <v>0.44857700276275614</v>
      </c>
      <c r="K24" s="183">
        <f>(VLOOKUP($A24,'Raw Data NUTS2'!$A$2:$Y$42,'Raw Data NUTS2'!I$49,FALSE)-'Raw Data NUTS2'!I$47)/('Raw Data NUTS2'!I$46-'Raw Data NUTS2'!I$47)</f>
        <v>0.4011159919143874</v>
      </c>
      <c r="L24" s="246">
        <f t="shared" si="1"/>
        <v>0.37461996107631723</v>
      </c>
      <c r="M24" s="240">
        <f t="shared" si="7"/>
        <v>29</v>
      </c>
      <c r="O24" s="186">
        <f>(VLOOKUP($A24,'Raw Data NUTS2'!$A$2:$Y$42,'Raw Data NUTS2'!K$49,FALSE)-'Raw Data NUTS2'!K$47)/('Raw Data NUTS2'!K$46-'Raw Data NUTS2'!K$47)</f>
        <v>0.96234967080002343</v>
      </c>
      <c r="P24" s="186">
        <f>(VLOOKUP($A24,'Raw Data NUTS2'!$A$2:$Y$42,'Raw Data NUTS2'!L$49,FALSE)-'Raw Data NUTS2'!L$47)/('Raw Data NUTS2'!L$46-'Raw Data NUTS2'!L$47)</f>
        <v>0.60339689091184368</v>
      </c>
      <c r="Q24" s="186">
        <f>(VLOOKUP($A24,'Raw Data NUTS2'!$A$2:$Y$42,'Raw Data NUTS2'!M$49,FALSE)-'Raw Data NUTS2'!M$47)/('Raw Data NUTS2'!M$46-'Raw Data NUTS2'!M$47)</f>
        <v>0.24136694032935002</v>
      </c>
      <c r="R24" s="186">
        <f>(VLOOKUP($A24,'Raw Data NUTS2'!$A$2:$Y$42,'Raw Data NUTS2'!N$49,FALSE)-'Raw Data NUTS2'!N$47)/('Raw Data NUTS2'!N$46-'Raw Data NUTS2'!N$47)</f>
        <v>0.7967485108594391</v>
      </c>
      <c r="S24" s="247">
        <f t="shared" si="8"/>
        <v>0.78276450232629202</v>
      </c>
      <c r="T24" s="185">
        <f t="shared" si="2"/>
        <v>22</v>
      </c>
      <c r="V24" s="189">
        <f>(VLOOKUP($A24,'Raw Data NUTS2'!$A$2:$Y$42,'Raw Data NUTS2'!P$49,FALSE)-'Raw Data NUTS2'!P$47)/('Raw Data NUTS2'!P$46-'Raw Data NUTS2'!P$47)</f>
        <v>0.25214521453287853</v>
      </c>
      <c r="W24" s="189">
        <f>(VLOOKUP($A24,'Raw Data NUTS2'!$A$2:$Y$42,'Raw Data NUTS2'!Q$49,FALSE)-'Raw Data NUTS2'!Q$47)/('Raw Data NUTS2'!Q$46-'Raw Data NUTS2'!Q$47)</f>
        <v>8.640862615047637E-3</v>
      </c>
      <c r="X24" s="189">
        <f>(VLOOKUP($A24,'Raw Data NUTS2'!$A$2:$Y$42,'Raw Data NUTS2'!R$49,FALSE)-'Raw Data NUTS2'!R$47)/('Raw Data NUTS2'!R$46-'Raw Data NUTS2'!R$47)</f>
        <v>0.72124206449329575</v>
      </c>
      <c r="Y24" s="190">
        <f t="shared" si="3"/>
        <v>0.32734271388040731</v>
      </c>
      <c r="Z24" s="197">
        <f t="shared" si="9"/>
        <v>25</v>
      </c>
      <c r="AB24" s="241">
        <f>(VLOOKUP($A24,'Raw Data NUTS2'!$A$2:$Y$42,'Raw Data NUTS2'!T$49,FALSE)-'Raw Data NUTS2'!T$47)/('Raw Data NUTS2'!T$46-'Raw Data NUTS2'!T$47)</f>
        <v>0.14299931977420849</v>
      </c>
      <c r="AC24" s="241">
        <f>(VLOOKUP($A24,'Raw Data NUTS2'!$A$2:$Y$42,'Raw Data NUTS2'!U$49,FALSE)-'Raw Data NUTS2'!U$47)/('Raw Data NUTS2'!U$46-'Raw Data NUTS2'!U$47)</f>
        <v>7.4151891862565905E-2</v>
      </c>
      <c r="AD24" s="241">
        <f>(VLOOKUP($A24,'Raw Data NUTS2'!$A$2:$Y$42,'Raw Data NUTS2'!V$49,FALSE)-'Raw Data NUTS2'!V$47)/('Raw Data NUTS2'!V$46-'Raw Data NUTS2'!V$47)</f>
        <v>0.16441432015161256</v>
      </c>
      <c r="AE24" s="248">
        <f t="shared" si="4"/>
        <v>0.12718851059612898</v>
      </c>
      <c r="AF24" s="242">
        <f t="shared" si="10"/>
        <v>33</v>
      </c>
      <c r="AH24" s="243">
        <f>(VLOOKUP($A24,'Raw Data NUTS2'!$A$2:$Y$42,'Raw Data NUTS2'!X$49,FALSE)-'Raw Data NUTS2'!X$47)/('Raw Data NUTS2'!X$46-'Raw Data NUTS2'!X$47)</f>
        <v>0.31314815195949691</v>
      </c>
      <c r="AI24" s="243">
        <f>(VLOOKUP($A24,'Raw Data NUTS2'!$A$2:$Y$42,'Raw Data NUTS2'!Y$49,FALSE)-'Raw Data NUTS2'!Y$47)/('Raw Data NUTS2'!Y$46-'Raw Data NUTS2'!Y$47)</f>
        <v>0.17610231826512643</v>
      </c>
      <c r="AJ24" s="249">
        <f t="shared" si="5"/>
        <v>0.21721606837343757</v>
      </c>
      <c r="AK24" s="100">
        <f t="shared" si="11"/>
        <v>15</v>
      </c>
      <c r="AM24" s="250">
        <f t="shared" si="12"/>
        <v>0.54518964376628654</v>
      </c>
      <c r="AN24" s="251">
        <f t="shared" si="13"/>
        <v>30</v>
      </c>
    </row>
    <row r="25" spans="1:40" hidden="1">
      <c r="A25" s="10" t="s">
        <v>43</v>
      </c>
      <c r="B25" s="239">
        <f>(VLOOKUP($A25,'Raw Data NUTS2'!$A$2:$Y$42,'Raw Data NUTS2'!B$49,FALSE)-'Raw Data NUTS2'!B$47)/('Raw Data NUTS2'!B$46-'Raw Data NUTS2'!B$47)</f>
        <v>0.93500000000000005</v>
      </c>
      <c r="C25" s="239">
        <f>(VLOOKUP($A25,'Raw Data NUTS2'!$A$2:$Y$42,'Raw Data NUTS2'!C$49,FALSE)-'Raw Data NUTS2'!C$47)/('Raw Data NUTS2'!C$46-'Raw Data NUTS2'!C$47)</f>
        <v>0.41334827231402332</v>
      </c>
      <c r="D25" s="239">
        <f>(VLOOKUP($A25,'Raw Data NUTS2'!$A$2:$Y$42,'Raw Data NUTS2'!D$49,FALSE)-'Raw Data NUTS2'!D$47)/('Raw Data NUTS2'!D$46-'Raw Data NUTS2'!D$47)</f>
        <v>0.51718915708148094</v>
      </c>
      <c r="E25" s="245">
        <f t="shared" si="0"/>
        <v>0.86625883629723199</v>
      </c>
      <c r="F25" s="96">
        <f t="shared" si="6"/>
        <v>18</v>
      </c>
      <c r="H25" s="183">
        <f>(VLOOKUP($A25,'Raw Data NUTS2'!$A$2:$Y$42,'Raw Data NUTS2'!F$49,FALSE)-'Raw Data NUTS2'!F$47)/('Raw Data NUTS2'!F$46-'Raw Data NUTS2'!F$47)</f>
        <v>0.3339853583743988</v>
      </c>
      <c r="I25" s="183">
        <f>(VLOOKUP($A25,'Raw Data NUTS2'!$A$2:$Y$42,'Raw Data NUTS2'!G$49,FALSE)-'Raw Data NUTS2'!G$47)/('Raw Data NUTS2'!G$46-'Raw Data NUTS2'!G$47)</f>
        <v>0.38858901752880398</v>
      </c>
      <c r="J25" s="183">
        <f>(VLOOKUP($A25,'Raw Data NUTS2'!$A$2:$Y$42,'Raw Data NUTS2'!H$49,FALSE)-'Raw Data NUTS2'!H$47)/('Raw Data NUTS2'!H$46-'Raw Data NUTS2'!H$47)</f>
        <v>0.55768576978069173</v>
      </c>
      <c r="K25" s="183">
        <f>(VLOOKUP($A25,'Raw Data NUTS2'!$A$2:$Y$42,'Raw Data NUTS2'!I$49,FALSE)-'Raw Data NUTS2'!I$47)/('Raw Data NUTS2'!I$46-'Raw Data NUTS2'!I$47)</f>
        <v>0.32696191985222811</v>
      </c>
      <c r="L25" s="246">
        <f t="shared" si="1"/>
        <v>0.41965292638656537</v>
      </c>
      <c r="M25" s="240">
        <f t="shared" si="7"/>
        <v>19</v>
      </c>
      <c r="O25" s="186">
        <f>(VLOOKUP($A25,'Raw Data NUTS2'!$A$2:$Y$42,'Raw Data NUTS2'!K$49,FALSE)-'Raw Data NUTS2'!K$47)/('Raw Data NUTS2'!K$46-'Raw Data NUTS2'!K$47)</f>
        <v>0.97173280804510365</v>
      </c>
      <c r="P25" s="186">
        <f>(VLOOKUP($A25,'Raw Data NUTS2'!$A$2:$Y$42,'Raw Data NUTS2'!L$49,FALSE)-'Raw Data NUTS2'!L$47)/('Raw Data NUTS2'!L$46-'Raw Data NUTS2'!L$47)</f>
        <v>0.70459325493708214</v>
      </c>
      <c r="Q25" s="186">
        <f>(VLOOKUP($A25,'Raw Data NUTS2'!$A$2:$Y$42,'Raw Data NUTS2'!M$49,FALSE)-'Raw Data NUTS2'!M$47)/('Raw Data NUTS2'!M$46-'Raw Data NUTS2'!M$47)</f>
        <v>0.4031674499146089</v>
      </c>
      <c r="R25" s="186">
        <f>(VLOOKUP($A25,'Raw Data NUTS2'!$A$2:$Y$42,'Raw Data NUTS2'!N$49,FALSE)-'Raw Data NUTS2'!N$47)/('Raw Data NUTS2'!N$46-'Raw Data NUTS2'!N$47)</f>
        <v>0.79517570081437139</v>
      </c>
      <c r="S25" s="247">
        <f t="shared" si="8"/>
        <v>0.80182846512780082</v>
      </c>
      <c r="T25" s="185">
        <f t="shared" si="2"/>
        <v>18</v>
      </c>
      <c r="V25" s="189">
        <f>(VLOOKUP($A25,'Raw Data NUTS2'!$A$2:$Y$42,'Raw Data NUTS2'!P$49,FALSE)-'Raw Data NUTS2'!P$47)/('Raw Data NUTS2'!P$46-'Raw Data NUTS2'!P$47)</f>
        <v>0.26912444798708979</v>
      </c>
      <c r="W25" s="189">
        <f>(VLOOKUP($A25,'Raw Data NUTS2'!$A$2:$Y$42,'Raw Data NUTS2'!Q$49,FALSE)-'Raw Data NUTS2'!Q$47)/('Raw Data NUTS2'!Q$46-'Raw Data NUTS2'!Q$47)</f>
        <v>3.652952651880003E-2</v>
      </c>
      <c r="X25" s="189">
        <f>(VLOOKUP($A25,'Raw Data NUTS2'!$A$2:$Y$42,'Raw Data NUTS2'!R$49,FALSE)-'Raw Data NUTS2'!R$47)/('Raw Data NUTS2'!R$46-'Raw Data NUTS2'!R$47)</f>
        <v>0.67106751037177559</v>
      </c>
      <c r="Y25" s="190">
        <f t="shared" si="3"/>
        <v>0.3255738282925551</v>
      </c>
      <c r="Z25" s="197">
        <f t="shared" si="9"/>
        <v>26</v>
      </c>
      <c r="AB25" s="241">
        <f>(VLOOKUP($A25,'Raw Data NUTS2'!$A$2:$Y$42,'Raw Data NUTS2'!T$49,FALSE)-'Raw Data NUTS2'!T$47)/('Raw Data NUTS2'!T$46-'Raw Data NUTS2'!T$47)</f>
        <v>0.19676128824320821</v>
      </c>
      <c r="AC25" s="241">
        <f>(VLOOKUP($A25,'Raw Data NUTS2'!$A$2:$Y$42,'Raw Data NUTS2'!U$49,FALSE)-'Raw Data NUTS2'!U$47)/('Raw Data NUTS2'!U$46-'Raw Data NUTS2'!U$47)</f>
        <v>0.36691932164485963</v>
      </c>
      <c r="AD25" s="241">
        <f>(VLOOKUP($A25,'Raw Data NUTS2'!$A$2:$Y$42,'Raw Data NUTS2'!V$49,FALSE)-'Raw Data NUTS2'!V$47)/('Raw Data NUTS2'!V$46-'Raw Data NUTS2'!V$47)</f>
        <v>0.33516402102039372</v>
      </c>
      <c r="AE25" s="248">
        <f t="shared" si="4"/>
        <v>0.29961487696948719</v>
      </c>
      <c r="AF25" s="242">
        <f t="shared" si="10"/>
        <v>20</v>
      </c>
      <c r="AH25" s="243">
        <f>(VLOOKUP($A25,'Raw Data NUTS2'!$A$2:$Y$42,'Raw Data NUTS2'!X$49,FALSE)-'Raw Data NUTS2'!X$47)/('Raw Data NUTS2'!X$46-'Raw Data NUTS2'!X$47)</f>
        <v>0.23561299909654268</v>
      </c>
      <c r="AI25" s="243">
        <f>(VLOOKUP($A25,'Raw Data NUTS2'!$A$2:$Y$42,'Raw Data NUTS2'!Y$49,FALSE)-'Raw Data NUTS2'!Y$47)/('Raw Data NUTS2'!Y$46-'Raw Data NUTS2'!Y$47)</f>
        <v>9.6537699312519112E-2</v>
      </c>
      <c r="AJ25" s="249">
        <f t="shared" si="5"/>
        <v>0.13826028924772618</v>
      </c>
      <c r="AK25" s="100">
        <f t="shared" si="11"/>
        <v>30</v>
      </c>
      <c r="AM25" s="250">
        <f t="shared" si="12"/>
        <v>0.58724637760579479</v>
      </c>
      <c r="AN25" s="251">
        <f t="shared" si="13"/>
        <v>23</v>
      </c>
    </row>
    <row r="26" spans="1:40" hidden="1">
      <c r="A26" s="10" t="s">
        <v>44</v>
      </c>
      <c r="B26" s="239">
        <f>(VLOOKUP($A26,'Raw Data NUTS2'!$A$2:$Y$42,'Raw Data NUTS2'!B$49,FALSE)-'Raw Data NUTS2'!B$47)/('Raw Data NUTS2'!B$46-'Raw Data NUTS2'!B$47)</f>
        <v>0.87599999999999989</v>
      </c>
      <c r="C26" s="239">
        <f>(VLOOKUP($A26,'Raw Data NUTS2'!$A$2:$Y$42,'Raw Data NUTS2'!C$49,FALSE)-'Raw Data NUTS2'!C$47)/('Raw Data NUTS2'!C$46-'Raw Data NUTS2'!C$47)</f>
        <v>0.42841296589429151</v>
      </c>
      <c r="D26" s="239">
        <f>(VLOOKUP($A26,'Raw Data NUTS2'!$A$2:$Y$42,'Raw Data NUTS2'!D$49,FALSE)-'Raw Data NUTS2'!D$47)/('Raw Data NUTS2'!D$46-'Raw Data NUTS2'!D$47)</f>
        <v>0.53130954491877669</v>
      </c>
      <c r="E26" s="245">
        <f t="shared" si="0"/>
        <v>0.81802847640095588</v>
      </c>
      <c r="F26" s="96">
        <f t="shared" si="6"/>
        <v>41</v>
      </c>
      <c r="H26" s="183">
        <f>(VLOOKUP($A26,'Raw Data NUTS2'!$A$2:$Y$42,'Raw Data NUTS2'!F$49,FALSE)-'Raw Data NUTS2'!F$47)/('Raw Data NUTS2'!F$46-'Raw Data NUTS2'!F$47)</f>
        <v>0.20342558743027106</v>
      </c>
      <c r="I26" s="183">
        <f>(VLOOKUP($A26,'Raw Data NUTS2'!$A$2:$Y$42,'Raw Data NUTS2'!G$49,FALSE)-'Raw Data NUTS2'!G$47)/('Raw Data NUTS2'!G$46-'Raw Data NUTS2'!G$47)</f>
        <v>0.24390360394284341</v>
      </c>
      <c r="J26" s="183">
        <f>(VLOOKUP($A26,'Raw Data NUTS2'!$A$2:$Y$42,'Raw Data NUTS2'!H$49,FALSE)-'Raw Data NUTS2'!H$47)/('Raw Data NUTS2'!H$46-'Raw Data NUTS2'!H$47)</f>
        <v>0.42297406971569668</v>
      </c>
      <c r="K26" s="183">
        <f>(VLOOKUP($A26,'Raw Data NUTS2'!$A$2:$Y$42,'Raw Data NUTS2'!I$49,FALSE)-'Raw Data NUTS2'!I$47)/('Raw Data NUTS2'!I$46-'Raw Data NUTS2'!I$47)</f>
        <v>0.28545968866233123</v>
      </c>
      <c r="L26" s="246">
        <f t="shared" si="1"/>
        <v>0.31144472428186837</v>
      </c>
      <c r="M26" s="240">
        <f t="shared" si="7"/>
        <v>40</v>
      </c>
      <c r="O26" s="186">
        <f>(VLOOKUP($A26,'Raw Data NUTS2'!$A$2:$Y$42,'Raw Data NUTS2'!K$49,FALSE)-'Raw Data NUTS2'!K$47)/('Raw Data NUTS2'!K$46-'Raw Data NUTS2'!K$47)</f>
        <v>0.91081452319406442</v>
      </c>
      <c r="P26" s="186">
        <f>(VLOOKUP($A26,'Raw Data NUTS2'!$A$2:$Y$42,'Raw Data NUTS2'!L$49,FALSE)-'Raw Data NUTS2'!L$47)/('Raw Data NUTS2'!L$46-'Raw Data NUTS2'!L$47)</f>
        <v>0.32565515525800626</v>
      </c>
      <c r="Q26" s="186">
        <f>(VLOOKUP($A26,'Raw Data NUTS2'!$A$2:$Y$42,'Raw Data NUTS2'!M$49,FALSE)-'Raw Data NUTS2'!M$47)/('Raw Data NUTS2'!M$46-'Raw Data NUTS2'!M$47)</f>
        <v>9.3252144193642583E-2</v>
      </c>
      <c r="R26" s="186">
        <f>(VLOOKUP($A26,'Raw Data NUTS2'!$A$2:$Y$42,'Raw Data NUTS2'!N$49,FALSE)-'Raw Data NUTS2'!N$47)/('Raw Data NUTS2'!N$46-'Raw Data NUTS2'!N$47)</f>
        <v>0.68944883678170865</v>
      </c>
      <c r="S26" s="247">
        <f t="shared" si="8"/>
        <v>0.66753277128240629</v>
      </c>
      <c r="T26" s="185">
        <f t="shared" si="2"/>
        <v>39</v>
      </c>
      <c r="V26" s="189">
        <f>(VLOOKUP($A26,'Raw Data NUTS2'!$A$2:$Y$42,'Raw Data NUTS2'!P$49,FALSE)-'Raw Data NUTS2'!P$47)/('Raw Data NUTS2'!P$46-'Raw Data NUTS2'!P$47)</f>
        <v>0.29071297129108897</v>
      </c>
      <c r="W26" s="189">
        <f>(VLOOKUP($A26,'Raw Data NUTS2'!$A$2:$Y$42,'Raw Data NUTS2'!Q$49,FALSE)-'Raw Data NUTS2'!Q$47)/('Raw Data NUTS2'!Q$46-'Raw Data NUTS2'!Q$47)</f>
        <v>2.6383355510247175E-3</v>
      </c>
      <c r="X26" s="189">
        <f>(VLOOKUP($A26,'Raw Data NUTS2'!$A$2:$Y$42,'Raw Data NUTS2'!R$49,FALSE)-'Raw Data NUTS2'!R$47)/('Raw Data NUTS2'!R$46-'Raw Data NUTS2'!R$47)</f>
        <v>0.58618218627778351</v>
      </c>
      <c r="Y26" s="190">
        <f t="shared" si="3"/>
        <v>0.2931778310399657</v>
      </c>
      <c r="Z26" s="197">
        <f t="shared" si="9"/>
        <v>34</v>
      </c>
      <c r="AB26" s="241">
        <f>(VLOOKUP($A26,'Raw Data NUTS2'!$A$2:$Y$42,'Raw Data NUTS2'!T$49,FALSE)-'Raw Data NUTS2'!T$47)/('Raw Data NUTS2'!T$46-'Raw Data NUTS2'!T$47)</f>
        <v>7.1924553807554498E-2</v>
      </c>
      <c r="AC26" s="241">
        <f>(VLOOKUP($A26,'Raw Data NUTS2'!$A$2:$Y$42,'Raw Data NUTS2'!U$49,FALSE)-'Raw Data NUTS2'!U$47)/('Raw Data NUTS2'!U$46-'Raw Data NUTS2'!U$47)</f>
        <v>0.15669211849123291</v>
      </c>
      <c r="AD26" s="241">
        <f>(VLOOKUP($A26,'Raw Data NUTS2'!$A$2:$Y$42,'Raw Data NUTS2'!V$49,FALSE)-'Raw Data NUTS2'!V$47)/('Raw Data NUTS2'!V$46-'Raw Data NUTS2'!V$47)</f>
        <v>0.11898212088240279</v>
      </c>
      <c r="AE26" s="248">
        <f t="shared" si="4"/>
        <v>0.11586626439373006</v>
      </c>
      <c r="AF26" s="242">
        <f t="shared" si="10"/>
        <v>35</v>
      </c>
      <c r="AH26" s="243">
        <f>(VLOOKUP($A26,'Raw Data NUTS2'!$A$2:$Y$42,'Raw Data NUTS2'!X$49,FALSE)-'Raw Data NUTS2'!X$47)/('Raw Data NUTS2'!X$46-'Raw Data NUTS2'!X$47)</f>
        <v>0.15800175305757067</v>
      </c>
      <c r="AI26" s="243">
        <f>(VLOOKUP($A26,'Raw Data NUTS2'!$A$2:$Y$42,'Raw Data NUTS2'!Y$49,FALSE)-'Raw Data NUTS2'!Y$47)/('Raw Data NUTS2'!Y$46-'Raw Data NUTS2'!Y$47)</f>
        <v>5.1175497049205855E-2</v>
      </c>
      <c r="AJ26" s="249">
        <f t="shared" si="5"/>
        <v>8.3223373851715299E-2</v>
      </c>
      <c r="AK26" s="100">
        <f t="shared" si="11"/>
        <v>40</v>
      </c>
      <c r="AM26" s="250">
        <f t="shared" si="12"/>
        <v>0.49186838869169397</v>
      </c>
      <c r="AN26" s="251">
        <f t="shared" si="13"/>
        <v>40</v>
      </c>
    </row>
    <row r="27" spans="1:40" hidden="1">
      <c r="A27" s="10" t="s">
        <v>45</v>
      </c>
      <c r="B27" s="239">
        <f>(VLOOKUP($A27,'Raw Data NUTS2'!$A$2:$Y$42,'Raw Data NUTS2'!B$49,FALSE)-'Raw Data NUTS2'!B$47)/('Raw Data NUTS2'!B$46-'Raw Data NUTS2'!B$47)</f>
        <v>0.877</v>
      </c>
      <c r="C27" s="239">
        <f>(VLOOKUP($A27,'Raw Data NUTS2'!$A$2:$Y$42,'Raw Data NUTS2'!C$49,FALSE)-'Raw Data NUTS2'!C$47)/('Raw Data NUTS2'!C$46-'Raw Data NUTS2'!C$47)</f>
        <v>0.51800607221109174</v>
      </c>
      <c r="D27" s="239">
        <f>(VLOOKUP($A27,'Raw Data NUTS2'!$A$2:$Y$42,'Raw Data NUTS2'!D$49,FALSE)-'Raw Data NUTS2'!D$47)/('Raw Data NUTS2'!D$46-'Raw Data NUTS2'!D$47)</f>
        <v>0.55755056748703369</v>
      </c>
      <c r="E27" s="245">
        <f t="shared" si="0"/>
        <v>0.82735780290474081</v>
      </c>
      <c r="F27" s="96">
        <f t="shared" si="6"/>
        <v>39</v>
      </c>
      <c r="H27" s="183">
        <f>(VLOOKUP($A27,'Raw Data NUTS2'!$A$2:$Y$42,'Raw Data NUTS2'!F$49,FALSE)-'Raw Data NUTS2'!F$47)/('Raw Data NUTS2'!F$46-'Raw Data NUTS2'!F$47)</f>
        <v>0.22706265024540301</v>
      </c>
      <c r="I27" s="183">
        <f>(VLOOKUP($A27,'Raw Data NUTS2'!$A$2:$Y$42,'Raw Data NUTS2'!G$49,FALSE)-'Raw Data NUTS2'!G$47)/('Raw Data NUTS2'!G$46-'Raw Data NUTS2'!G$47)</f>
        <v>0.24963243327520529</v>
      </c>
      <c r="J27" s="183">
        <f>(VLOOKUP($A27,'Raw Data NUTS2'!$A$2:$Y$42,'Raw Data NUTS2'!H$49,FALSE)-'Raw Data NUTS2'!H$47)/('Raw Data NUTS2'!H$46-'Raw Data NUTS2'!H$47)</f>
        <v>0.56694269153511667</v>
      </c>
      <c r="K27" s="183">
        <f>(VLOOKUP($A27,'Raw Data NUTS2'!$A$2:$Y$42,'Raw Data NUTS2'!I$49,FALSE)-'Raw Data NUTS2'!I$47)/('Raw Data NUTS2'!I$46-'Raw Data NUTS2'!I$47)</f>
        <v>0.37503122952813195</v>
      </c>
      <c r="L27" s="246">
        <f t="shared" si="1"/>
        <v>0.3882474092776908</v>
      </c>
      <c r="M27" s="240">
        <f t="shared" si="7"/>
        <v>26</v>
      </c>
      <c r="O27" s="186">
        <f>(VLOOKUP($A27,'Raw Data NUTS2'!$A$2:$Y$42,'Raw Data NUTS2'!K$49,FALSE)-'Raw Data NUTS2'!K$47)/('Raw Data NUTS2'!K$46-'Raw Data NUTS2'!K$47)</f>
        <v>0.96911101746797801</v>
      </c>
      <c r="P27" s="186">
        <f>(VLOOKUP($A27,'Raw Data NUTS2'!$A$2:$Y$42,'Raw Data NUTS2'!L$49,FALSE)-'Raw Data NUTS2'!L$47)/('Raw Data NUTS2'!L$46-'Raw Data NUTS2'!L$47)</f>
        <v>0.76733480158698608</v>
      </c>
      <c r="Q27" s="186">
        <f>(VLOOKUP($A27,'Raw Data NUTS2'!$A$2:$Y$42,'Raw Data NUTS2'!M$49,FALSE)-'Raw Data NUTS2'!M$47)/('Raw Data NUTS2'!M$46-'Raw Data NUTS2'!M$47)</f>
        <v>0.67584325199632145</v>
      </c>
      <c r="R27" s="186">
        <f>(VLOOKUP($A27,'Raw Data NUTS2'!$A$2:$Y$42,'Raw Data NUTS2'!N$49,FALSE)-'Raw Data NUTS2'!N$47)/('Raw Data NUTS2'!N$46-'Raw Data NUTS2'!N$47)</f>
        <v>0.84518139823332517</v>
      </c>
      <c r="S27" s="247">
        <f t="shared" si="8"/>
        <v>0.85371575510377173</v>
      </c>
      <c r="T27" s="185">
        <f t="shared" si="2"/>
        <v>9</v>
      </c>
      <c r="V27" s="189">
        <f>(VLOOKUP($A27,'Raw Data NUTS2'!$A$2:$Y$42,'Raw Data NUTS2'!P$49,FALSE)-'Raw Data NUTS2'!P$47)/('Raw Data NUTS2'!P$46-'Raw Data NUTS2'!P$47)</f>
        <v>0.27566850060918413</v>
      </c>
      <c r="W27" s="189">
        <f>(VLOOKUP($A27,'Raw Data NUTS2'!$A$2:$Y$42,'Raw Data NUTS2'!Q$49,FALSE)-'Raw Data NUTS2'!Q$47)/('Raw Data NUTS2'!Q$46-'Raw Data NUTS2'!Q$47)</f>
        <v>6.5099220043659436E-2</v>
      </c>
      <c r="X27" s="189">
        <f>(VLOOKUP($A27,'Raw Data NUTS2'!$A$2:$Y$42,'Raw Data NUTS2'!R$49,FALSE)-'Raw Data NUTS2'!R$47)/('Raw Data NUTS2'!R$46-'Raw Data NUTS2'!R$47)</f>
        <v>0.59631430234645622</v>
      </c>
      <c r="Y27" s="190">
        <f t="shared" si="3"/>
        <v>0.31236067433309989</v>
      </c>
      <c r="Z27" s="197">
        <f t="shared" si="9"/>
        <v>29</v>
      </c>
      <c r="AB27" s="241">
        <f>(VLOOKUP($A27,'Raw Data NUTS2'!$A$2:$Y$42,'Raw Data NUTS2'!T$49,FALSE)-'Raw Data NUTS2'!T$47)/('Raw Data NUTS2'!T$46-'Raw Data NUTS2'!T$47)</f>
        <v>0.27124938501881823</v>
      </c>
      <c r="AC27" s="241">
        <f>(VLOOKUP($A27,'Raw Data NUTS2'!$A$2:$Y$42,'Raw Data NUTS2'!U$49,FALSE)-'Raw Data NUTS2'!U$47)/('Raw Data NUTS2'!U$46-'Raw Data NUTS2'!U$47)</f>
        <v>0.11385752161385072</v>
      </c>
      <c r="AD27" s="241">
        <f>(VLOOKUP($A27,'Raw Data NUTS2'!$A$2:$Y$42,'Raw Data NUTS2'!V$49,FALSE)-'Raw Data NUTS2'!V$47)/('Raw Data NUTS2'!V$46-'Raw Data NUTS2'!V$47)</f>
        <v>0.18443995140496453</v>
      </c>
      <c r="AE27" s="248">
        <f t="shared" si="4"/>
        <v>0.18984895267921115</v>
      </c>
      <c r="AF27" s="242">
        <f t="shared" si="10"/>
        <v>26</v>
      </c>
      <c r="AH27" s="243">
        <f>(VLOOKUP($A27,'Raw Data NUTS2'!$A$2:$Y$42,'Raw Data NUTS2'!X$49,FALSE)-'Raw Data NUTS2'!X$47)/('Raw Data NUTS2'!X$46-'Raw Data NUTS2'!X$47)</f>
        <v>0.27422820940461989</v>
      </c>
      <c r="AI27" s="243">
        <f>(VLOOKUP($A27,'Raw Data NUTS2'!$A$2:$Y$42,'Raw Data NUTS2'!Y$49,FALSE)-'Raw Data NUTS2'!Y$47)/('Raw Data NUTS2'!Y$46-'Raw Data NUTS2'!Y$47)</f>
        <v>0.1287839044903005</v>
      </c>
      <c r="AJ27" s="249">
        <f t="shared" si="5"/>
        <v>0.17241719596459631</v>
      </c>
      <c r="AK27" s="100">
        <f t="shared" si="11"/>
        <v>25</v>
      </c>
      <c r="AM27" s="250">
        <f t="shared" si="12"/>
        <v>0.55821715822240792</v>
      </c>
      <c r="AN27" s="251">
        <f t="shared" si="13"/>
        <v>28</v>
      </c>
    </row>
    <row r="28" spans="1:40" hidden="1">
      <c r="A28" s="10" t="s">
        <v>46</v>
      </c>
      <c r="B28" s="239">
        <f>(VLOOKUP($A28,'Raw Data NUTS2'!$A$2:$Y$42,'Raw Data NUTS2'!B$49,FALSE)-'Raw Data NUTS2'!B$47)/('Raw Data NUTS2'!B$46-'Raw Data NUTS2'!B$47)</f>
        <v>0.93400000000000005</v>
      </c>
      <c r="C28" s="239">
        <f>(VLOOKUP($A28,'Raw Data NUTS2'!$A$2:$Y$42,'Raw Data NUTS2'!C$49,FALSE)-'Raw Data NUTS2'!C$47)/('Raw Data NUTS2'!C$46-'Raw Data NUTS2'!C$47)</f>
        <v>0.54596611572000098</v>
      </c>
      <c r="D28" s="239">
        <f>(VLOOKUP($A28,'Raw Data NUTS2'!$A$2:$Y$42,'Raw Data NUTS2'!D$49,FALSE)-'Raw Data NUTS2'!D$47)/('Raw Data NUTS2'!D$46-'Raw Data NUTS2'!D$47)</f>
        <v>0.56851517201835977</v>
      </c>
      <c r="E28" s="245">
        <f t="shared" si="0"/>
        <v>0.8788644844686605</v>
      </c>
      <c r="F28" s="96">
        <f t="shared" si="6"/>
        <v>9</v>
      </c>
      <c r="H28" s="183">
        <f>(VLOOKUP($A28,'Raw Data NUTS2'!$A$2:$Y$42,'Raw Data NUTS2'!F$49,FALSE)-'Raw Data NUTS2'!F$47)/('Raw Data NUTS2'!F$46-'Raw Data NUTS2'!F$47)</f>
        <v>0.16862868545701953</v>
      </c>
      <c r="I28" s="183">
        <f>(VLOOKUP($A28,'Raw Data NUTS2'!$A$2:$Y$42,'Raw Data NUTS2'!G$49,FALSE)-'Raw Data NUTS2'!G$47)/('Raw Data NUTS2'!G$46-'Raw Data NUTS2'!G$47)</f>
        <v>0.18942161204205443</v>
      </c>
      <c r="J28" s="183">
        <f>(VLOOKUP($A28,'Raw Data NUTS2'!$A$2:$Y$42,'Raw Data NUTS2'!H$49,FALSE)-'Raw Data NUTS2'!H$47)/('Raw Data NUTS2'!H$46-'Raw Data NUTS2'!H$47)</f>
        <v>0.81556739852077687</v>
      </c>
      <c r="K28" s="183">
        <f>(VLOOKUP($A28,'Raw Data NUTS2'!$A$2:$Y$42,'Raw Data NUTS2'!I$49,FALSE)-'Raw Data NUTS2'!I$47)/('Raw Data NUTS2'!I$46-'Raw Data NUTS2'!I$47)</f>
        <v>1</v>
      </c>
      <c r="L28" s="246">
        <f t="shared" si="1"/>
        <v>0.64202961835968453</v>
      </c>
      <c r="M28" s="240">
        <f t="shared" si="7"/>
        <v>3</v>
      </c>
      <c r="O28" s="186">
        <f>(VLOOKUP($A28,'Raw Data NUTS2'!$A$2:$Y$42,'Raw Data NUTS2'!K$49,FALSE)-'Raw Data NUTS2'!K$47)/('Raw Data NUTS2'!K$46-'Raw Data NUTS2'!K$47)</f>
        <v>0.8878970868821181</v>
      </c>
      <c r="P28" s="186">
        <f>(VLOOKUP($A28,'Raw Data NUTS2'!$A$2:$Y$42,'Raw Data NUTS2'!L$49,FALSE)-'Raw Data NUTS2'!L$47)/('Raw Data NUTS2'!L$46-'Raw Data NUTS2'!L$47)</f>
        <v>0.38056610082810438</v>
      </c>
      <c r="Q28" s="186">
        <f>(VLOOKUP($A28,'Raw Data NUTS2'!$A$2:$Y$42,'Raw Data NUTS2'!M$49,FALSE)-'Raw Data NUTS2'!M$47)/('Raw Data NUTS2'!M$46-'Raw Data NUTS2'!M$47)</f>
        <v>0.36148232656031787</v>
      </c>
      <c r="R28" s="186">
        <f>(VLOOKUP($A28,'Raw Data NUTS2'!$A$2:$Y$42,'Raw Data NUTS2'!N$49,FALSE)-'Raw Data NUTS2'!N$47)/('Raw Data NUTS2'!N$46-'Raw Data NUTS2'!N$47)</f>
        <v>0.78671098959460262</v>
      </c>
      <c r="S28" s="247">
        <f t="shared" si="8"/>
        <v>0.74507228702374173</v>
      </c>
      <c r="T28" s="185">
        <f t="shared" si="2"/>
        <v>31</v>
      </c>
      <c r="V28" s="189">
        <f>(VLOOKUP($A28,'Raw Data NUTS2'!$A$2:$Y$42,'Raw Data NUTS2'!P$49,FALSE)-'Raw Data NUTS2'!P$47)/('Raw Data NUTS2'!P$46-'Raw Data NUTS2'!P$47)</f>
        <v>0.53726945522974212</v>
      </c>
      <c r="W28" s="189">
        <f>(VLOOKUP($A28,'Raw Data NUTS2'!$A$2:$Y$42,'Raw Data NUTS2'!Q$49,FALSE)-'Raw Data NUTS2'!Q$47)/('Raw Data NUTS2'!Q$46-'Raw Data NUTS2'!Q$47)</f>
        <v>0.10306233493343278</v>
      </c>
      <c r="X28" s="189">
        <f>(VLOOKUP($A28,'Raw Data NUTS2'!$A$2:$Y$42,'Raw Data NUTS2'!R$49,FALSE)-'Raw Data NUTS2'!R$47)/('Raw Data NUTS2'!R$46-'Raw Data NUTS2'!R$47)</f>
        <v>0.50141508032638948</v>
      </c>
      <c r="Y28" s="190">
        <f t="shared" si="3"/>
        <v>0.38058229016318812</v>
      </c>
      <c r="Z28" s="197">
        <f t="shared" si="9"/>
        <v>12</v>
      </c>
      <c r="AB28" s="241">
        <f>(VLOOKUP($A28,'Raw Data NUTS2'!$A$2:$Y$42,'Raw Data NUTS2'!T$49,FALSE)-'Raw Data NUTS2'!T$47)/('Raw Data NUTS2'!T$46-'Raw Data NUTS2'!T$47)</f>
        <v>0.32293620440171805</v>
      </c>
      <c r="AC28" s="241">
        <f>(VLOOKUP($A28,'Raw Data NUTS2'!$A$2:$Y$42,'Raw Data NUTS2'!U$49,FALSE)-'Raw Data NUTS2'!U$47)/('Raw Data NUTS2'!U$46-'Raw Data NUTS2'!U$47)</f>
        <v>8.9355372236396044E-2</v>
      </c>
      <c r="AD28" s="241">
        <f>(VLOOKUP($A28,'Raw Data NUTS2'!$A$2:$Y$42,'Raw Data NUTS2'!V$49,FALSE)-'Raw Data NUTS2'!V$47)/('Raw Data NUTS2'!V$46-'Raw Data NUTS2'!V$47)</f>
        <v>0.35282436268734663</v>
      </c>
      <c r="AE28" s="248">
        <f t="shared" si="4"/>
        <v>0.25503864644182023</v>
      </c>
      <c r="AF28" s="242">
        <f t="shared" si="10"/>
        <v>23</v>
      </c>
      <c r="AH28" s="243">
        <f>(VLOOKUP($A28,'Raw Data NUTS2'!$A$2:$Y$42,'Raw Data NUTS2'!X$49,FALSE)-'Raw Data NUTS2'!X$47)/('Raw Data NUTS2'!X$46-'Raw Data NUTS2'!X$47)</f>
        <v>1</v>
      </c>
      <c r="AI28" s="243">
        <f>(VLOOKUP($A28,'Raw Data NUTS2'!$A$2:$Y$42,'Raw Data NUTS2'!Y$49,FALSE)-'Raw Data NUTS2'!Y$47)/('Raw Data NUTS2'!Y$46-'Raw Data NUTS2'!Y$47)</f>
        <v>0.36306734986977024</v>
      </c>
      <c r="AJ28" s="249">
        <f t="shared" si="5"/>
        <v>0.5541471449088391</v>
      </c>
      <c r="AK28" s="100">
        <f t="shared" si="11"/>
        <v>2</v>
      </c>
      <c r="AM28" s="250">
        <f t="shared" si="12"/>
        <v>0.60400095190231673</v>
      </c>
      <c r="AN28" s="251">
        <f t="shared" si="13"/>
        <v>17</v>
      </c>
    </row>
    <row r="29" spans="1:40" hidden="1">
      <c r="A29" s="10" t="s">
        <v>47</v>
      </c>
      <c r="B29" s="239">
        <f>(VLOOKUP($A29,'Raw Data NUTS2'!$A$2:$Y$42,'Raw Data NUTS2'!B$49,FALSE)-'Raw Data NUTS2'!B$47)/('Raw Data NUTS2'!B$46-'Raw Data NUTS2'!B$47)</f>
        <v>0.91500000000000004</v>
      </c>
      <c r="C29" s="239">
        <f>(VLOOKUP($A29,'Raw Data NUTS2'!$A$2:$Y$42,'Raw Data NUTS2'!C$49,FALSE)-'Raw Data NUTS2'!C$47)/('Raw Data NUTS2'!C$46-'Raw Data NUTS2'!C$47)</f>
        <v>0.54188442728018038</v>
      </c>
      <c r="D29" s="239">
        <f>(VLOOKUP($A29,'Raw Data NUTS2'!$A$2:$Y$42,'Raw Data NUTS2'!D$49,FALSE)-'Raw Data NUTS2'!D$47)/('Raw Data NUTS2'!D$46-'Raw Data NUTS2'!D$47)</f>
        <v>0.50516134591733508</v>
      </c>
      <c r="E29" s="245">
        <f t="shared" si="0"/>
        <v>0.85771066633152537</v>
      </c>
      <c r="F29" s="96">
        <f t="shared" si="6"/>
        <v>21</v>
      </c>
      <c r="H29" s="183">
        <f>(VLOOKUP($A29,'Raw Data NUTS2'!$A$2:$Y$42,'Raw Data NUTS2'!F$49,FALSE)-'Raw Data NUTS2'!F$47)/('Raw Data NUTS2'!F$46-'Raw Data NUTS2'!F$47)</f>
        <v>0.29054843244217532</v>
      </c>
      <c r="I29" s="183">
        <f>(VLOOKUP($A29,'Raw Data NUTS2'!$A$2:$Y$42,'Raw Data NUTS2'!G$49,FALSE)-'Raw Data NUTS2'!G$47)/('Raw Data NUTS2'!G$46-'Raw Data NUTS2'!G$47)</f>
        <v>0.20427697903793773</v>
      </c>
      <c r="J29" s="183">
        <f>(VLOOKUP($A29,'Raw Data NUTS2'!$A$2:$Y$42,'Raw Data NUTS2'!H$49,FALSE)-'Raw Data NUTS2'!H$47)/('Raw Data NUTS2'!H$46-'Raw Data NUTS2'!H$47)</f>
        <v>0.70209145515367311</v>
      </c>
      <c r="K29" s="183">
        <f>(VLOOKUP($A29,'Raw Data NUTS2'!$A$2:$Y$42,'Raw Data NUTS2'!I$49,FALSE)-'Raw Data NUTS2'!I$47)/('Raw Data NUTS2'!I$46-'Raw Data NUTS2'!I$47)</f>
        <v>0.34962051143291878</v>
      </c>
      <c r="L29" s="246">
        <f t="shared" si="1"/>
        <v>0.41192011085207114</v>
      </c>
      <c r="M29" s="240">
        <f t="shared" si="7"/>
        <v>21</v>
      </c>
      <c r="O29" s="186">
        <f>(VLOOKUP($A29,'Raw Data NUTS2'!$A$2:$Y$42,'Raw Data NUTS2'!K$49,FALSE)-'Raw Data NUTS2'!K$47)/('Raw Data NUTS2'!K$46-'Raw Data NUTS2'!K$47)</f>
        <v>0.91764594894024643</v>
      </c>
      <c r="P29" s="186">
        <f>(VLOOKUP($A29,'Raw Data NUTS2'!$A$2:$Y$42,'Raw Data NUTS2'!L$49,FALSE)-'Raw Data NUTS2'!L$47)/('Raw Data NUTS2'!L$46-'Raw Data NUTS2'!L$47)</f>
        <v>0.34864222855456484</v>
      </c>
      <c r="Q29" s="186">
        <f>(VLOOKUP($A29,'Raw Data NUTS2'!$A$2:$Y$42,'Raw Data NUTS2'!M$49,FALSE)-'Raw Data NUTS2'!M$47)/('Raw Data NUTS2'!M$46-'Raw Data NUTS2'!M$47)</f>
        <v>0.28200426707434484</v>
      </c>
      <c r="R29" s="186">
        <f>(VLOOKUP($A29,'Raw Data NUTS2'!$A$2:$Y$42,'Raw Data NUTS2'!N$49,FALSE)-'Raw Data NUTS2'!N$47)/('Raw Data NUTS2'!N$46-'Raw Data NUTS2'!N$47)</f>
        <v>0.73408918282139735</v>
      </c>
      <c r="S29" s="247">
        <f t="shared" si="8"/>
        <v>0.70965159483113127</v>
      </c>
      <c r="T29" s="185">
        <f t="shared" si="2"/>
        <v>35</v>
      </c>
      <c r="V29" s="189">
        <f>(VLOOKUP($A29,'Raw Data NUTS2'!$A$2:$Y$42,'Raw Data NUTS2'!P$49,FALSE)-'Raw Data NUTS2'!P$47)/('Raw Data NUTS2'!P$46-'Raw Data NUTS2'!P$47)</f>
        <v>0.39256059396695547</v>
      </c>
      <c r="W29" s="189">
        <f>(VLOOKUP($A29,'Raw Data NUTS2'!$A$2:$Y$42,'Raw Data NUTS2'!Q$49,FALSE)-'Raw Data NUTS2'!Q$47)/('Raw Data NUTS2'!Q$46-'Raw Data NUTS2'!Q$47)</f>
        <v>0.11528127129920351</v>
      </c>
      <c r="X29" s="189">
        <f>(VLOOKUP($A29,'Raw Data NUTS2'!$A$2:$Y$42,'Raw Data NUTS2'!R$49,FALSE)-'Raw Data NUTS2'!R$47)/('Raw Data NUTS2'!R$46-'Raw Data NUTS2'!R$47)</f>
        <v>0.84046379300862617</v>
      </c>
      <c r="Y29" s="190">
        <f t="shared" si="3"/>
        <v>0.44943521942492837</v>
      </c>
      <c r="Z29" s="197">
        <f t="shared" si="9"/>
        <v>5</v>
      </c>
      <c r="AB29" s="241">
        <f>(VLOOKUP($A29,'Raw Data NUTS2'!$A$2:$Y$42,'Raw Data NUTS2'!T$49,FALSE)-'Raw Data NUTS2'!T$47)/('Raw Data NUTS2'!T$46-'Raw Data NUTS2'!T$47)</f>
        <v>0.2721455237604673</v>
      </c>
      <c r="AC29" s="241">
        <f>(VLOOKUP($A29,'Raw Data NUTS2'!$A$2:$Y$42,'Raw Data NUTS2'!U$49,FALSE)-'Raw Data NUTS2'!U$47)/('Raw Data NUTS2'!U$46-'Raw Data NUTS2'!U$47)</f>
        <v>0.64189722836827934</v>
      </c>
      <c r="AD29" s="241">
        <f>(VLOOKUP($A29,'Raw Data NUTS2'!$A$2:$Y$42,'Raw Data NUTS2'!V$49,FALSE)-'Raw Data NUTS2'!V$47)/('Raw Data NUTS2'!V$46-'Raw Data NUTS2'!V$47)</f>
        <v>0.25345647927093995</v>
      </c>
      <c r="AE29" s="248">
        <f t="shared" si="4"/>
        <v>0.3891664104665622</v>
      </c>
      <c r="AF29" s="242">
        <f t="shared" si="10"/>
        <v>10</v>
      </c>
      <c r="AH29" s="243">
        <f>(VLOOKUP($A29,'Raw Data NUTS2'!$A$2:$Y$42,'Raw Data NUTS2'!X$49,FALSE)-'Raw Data NUTS2'!X$47)/('Raw Data NUTS2'!X$46-'Raw Data NUTS2'!X$47)</f>
        <v>0.1090685131955107</v>
      </c>
      <c r="AI29" s="243">
        <f>(VLOOKUP($A29,'Raw Data NUTS2'!$A$2:$Y$42,'Raw Data NUTS2'!Y$49,FALSE)-'Raw Data NUTS2'!Y$47)/('Raw Data NUTS2'!Y$46-'Raw Data NUTS2'!Y$47)</f>
        <v>0.10274517583721983</v>
      </c>
      <c r="AJ29" s="249">
        <f t="shared" si="5"/>
        <v>0.10464217704470707</v>
      </c>
      <c r="AK29" s="100">
        <f t="shared" si="11"/>
        <v>38</v>
      </c>
      <c r="AM29" s="250">
        <f t="shared" si="12"/>
        <v>0.60815585592918908</v>
      </c>
      <c r="AN29" s="251">
        <f t="shared" si="13"/>
        <v>16</v>
      </c>
    </row>
    <row r="30" spans="1:40" hidden="1">
      <c r="A30" s="10" t="s">
        <v>13</v>
      </c>
      <c r="B30" s="239">
        <f>(VLOOKUP($A30,'Raw Data NUTS2'!$A$2:$Y$42,'Raw Data NUTS2'!B$49,FALSE)-'Raw Data NUTS2'!B$47)/('Raw Data NUTS2'!B$46-'Raw Data NUTS2'!B$47)</f>
        <v>0.88</v>
      </c>
      <c r="C30" s="239">
        <f>(VLOOKUP($A30,'Raw Data NUTS2'!$A$2:$Y$42,'Raw Data NUTS2'!C$49,FALSE)-'Raw Data NUTS2'!C$47)/('Raw Data NUTS2'!C$46-'Raw Data NUTS2'!C$47)</f>
        <v>0.51248170360046719</v>
      </c>
      <c r="D30" s="239">
        <f>(VLOOKUP($A30,'Raw Data NUTS2'!$A$2:$Y$42,'Raw Data NUTS2'!D$49,FALSE)-'Raw Data NUTS2'!D$47)/('Raw Data NUTS2'!D$46-'Raw Data NUTS2'!D$47)</f>
        <v>0.63180261234191215</v>
      </c>
      <c r="E30" s="245">
        <f t="shared" si="0"/>
        <v>0.83494763287383245</v>
      </c>
      <c r="F30" s="96">
        <f t="shared" si="6"/>
        <v>34</v>
      </c>
      <c r="H30" s="183">
        <f>(VLOOKUP($A30,'Raw Data NUTS2'!$A$2:$Y$42,'Raw Data NUTS2'!F$49,FALSE)-'Raw Data NUTS2'!F$47)/('Raw Data NUTS2'!F$46-'Raw Data NUTS2'!F$47)</f>
        <v>0.15935030319837537</v>
      </c>
      <c r="I30" s="183">
        <f>(VLOOKUP($A30,'Raw Data NUTS2'!$A$2:$Y$42,'Raw Data NUTS2'!G$49,FALSE)-'Raw Data NUTS2'!G$47)/('Raw Data NUTS2'!G$46-'Raw Data NUTS2'!G$47)</f>
        <v>0.31020026558323821</v>
      </c>
      <c r="J30" s="183">
        <f>(VLOOKUP($A30,'Raw Data NUTS2'!$A$2:$Y$42,'Raw Data NUTS2'!H$49,FALSE)-'Raw Data NUTS2'!H$47)/('Raw Data NUTS2'!H$46-'Raw Data NUTS2'!H$47)</f>
        <v>0.54017421796309528</v>
      </c>
      <c r="K30" s="183">
        <f>(VLOOKUP($A30,'Raw Data NUTS2'!$A$2:$Y$42,'Raw Data NUTS2'!I$49,FALSE)-'Raw Data NUTS2'!I$47)/('Raw Data NUTS2'!I$46-'Raw Data NUTS2'!I$47)</f>
        <v>0.24023003266343412</v>
      </c>
      <c r="L30" s="246">
        <f t="shared" si="1"/>
        <v>0.35278828423457792</v>
      </c>
      <c r="M30" s="240">
        <f t="shared" si="7"/>
        <v>34</v>
      </c>
      <c r="O30" s="186">
        <f>(VLOOKUP($A30,'Raw Data NUTS2'!$A$2:$Y$42,'Raw Data NUTS2'!K$49,FALSE)-'Raw Data NUTS2'!K$47)/('Raw Data NUTS2'!K$46-'Raw Data NUTS2'!K$47)</f>
        <v>0.90101858991149597</v>
      </c>
      <c r="P30" s="186">
        <f>(VLOOKUP($A30,'Raw Data NUTS2'!$A$2:$Y$42,'Raw Data NUTS2'!L$49,FALSE)-'Raw Data NUTS2'!L$47)/('Raw Data NUTS2'!L$46-'Raw Data NUTS2'!L$47)</f>
        <v>0.7404766208836141</v>
      </c>
      <c r="Q30" s="186">
        <f>(VLOOKUP($A30,'Raw Data NUTS2'!$A$2:$Y$42,'Raw Data NUTS2'!M$49,FALSE)-'Raw Data NUTS2'!M$47)/('Raw Data NUTS2'!M$46-'Raw Data NUTS2'!M$47)</f>
        <v>0.74063033782063814</v>
      </c>
      <c r="R30" s="186">
        <f>(VLOOKUP($A30,'Raw Data NUTS2'!$A$2:$Y$42,'Raw Data NUTS2'!N$49,FALSE)-'Raw Data NUTS2'!N$47)/('Raw Data NUTS2'!N$46-'Raw Data NUTS2'!N$47)</f>
        <v>0.6605536515150956</v>
      </c>
      <c r="S30" s="247">
        <f t="shared" si="8"/>
        <v>0.7206427704465046</v>
      </c>
      <c r="T30" s="185">
        <f t="shared" si="2"/>
        <v>33</v>
      </c>
      <c r="V30" s="189">
        <f>(VLOOKUP($A30,'Raw Data NUTS2'!$A$2:$Y$42,'Raw Data NUTS2'!P$49,FALSE)-'Raw Data NUTS2'!P$47)/('Raw Data NUTS2'!P$46-'Raw Data NUTS2'!P$47)</f>
        <v>0.29732388532575899</v>
      </c>
      <c r="W30" s="189">
        <f>(VLOOKUP($A30,'Raw Data NUTS2'!$A$2:$Y$42,'Raw Data NUTS2'!Q$49,FALSE)-'Raw Data NUTS2'!Q$47)/('Raw Data NUTS2'!Q$46-'Raw Data NUTS2'!Q$47)</f>
        <v>3.2489008996874354E-2</v>
      </c>
      <c r="X30" s="189">
        <f>(VLOOKUP($A30,'Raw Data NUTS2'!$A$2:$Y$42,'Raw Data NUTS2'!R$49,FALSE)-'Raw Data NUTS2'!R$47)/('Raw Data NUTS2'!R$46-'Raw Data NUTS2'!R$47)</f>
        <v>0.5930116895045241</v>
      </c>
      <c r="Y30" s="190">
        <f t="shared" si="3"/>
        <v>0.30760819460905248</v>
      </c>
      <c r="Z30" s="197">
        <f t="shared" si="9"/>
        <v>31</v>
      </c>
      <c r="AB30" s="241">
        <f>(VLOOKUP($A30,'Raw Data NUTS2'!$A$2:$Y$42,'Raw Data NUTS2'!T$49,FALSE)-'Raw Data NUTS2'!T$47)/('Raw Data NUTS2'!T$46-'Raw Data NUTS2'!T$47)</f>
        <v>0.24677093238286266</v>
      </c>
      <c r="AC30" s="241">
        <f>(VLOOKUP($A30,'Raw Data NUTS2'!$A$2:$Y$42,'Raw Data NUTS2'!U$49,FALSE)-'Raw Data NUTS2'!U$47)/('Raw Data NUTS2'!U$46-'Raw Data NUTS2'!U$47)</f>
        <v>0.15295568526382106</v>
      </c>
      <c r="AD30" s="241">
        <f>(VLOOKUP($A30,'Raw Data NUTS2'!$A$2:$Y$42,'Raw Data NUTS2'!V$49,FALSE)-'Raw Data NUTS2'!V$47)/('Raw Data NUTS2'!V$46-'Raw Data NUTS2'!V$47)</f>
        <v>0.22130884467028542</v>
      </c>
      <c r="AE30" s="248">
        <f t="shared" si="4"/>
        <v>0.20701182077232305</v>
      </c>
      <c r="AF30" s="242">
        <f t="shared" si="10"/>
        <v>24</v>
      </c>
      <c r="AH30" s="243">
        <f>(VLOOKUP($A30,'Raw Data NUTS2'!$A$2:$Y$42,'Raw Data NUTS2'!X$49,FALSE)-'Raw Data NUTS2'!X$47)/('Raw Data NUTS2'!X$46-'Raw Data NUTS2'!X$47)</f>
        <v>0.37133374558741145</v>
      </c>
      <c r="AI30" s="243">
        <f>(VLOOKUP($A30,'Raw Data NUTS2'!$A$2:$Y$42,'Raw Data NUTS2'!Y$49,FALSE)-'Raw Data NUTS2'!Y$47)/('Raw Data NUTS2'!Y$46-'Raw Data NUTS2'!Y$47)</f>
        <v>9.1204841983815191E-2</v>
      </c>
      <c r="AJ30" s="249">
        <f t="shared" si="5"/>
        <v>0.17524351306489405</v>
      </c>
      <c r="AK30" s="100">
        <f t="shared" si="11"/>
        <v>24</v>
      </c>
      <c r="AM30" s="250">
        <f t="shared" si="12"/>
        <v>0.53281567545118358</v>
      </c>
      <c r="AN30" s="251">
        <f t="shared" si="13"/>
        <v>32</v>
      </c>
    </row>
    <row r="31" spans="1:40" hidden="1">
      <c r="A31" s="10" t="s">
        <v>48</v>
      </c>
      <c r="B31" s="239">
        <f>(VLOOKUP($A31,'Raw Data NUTS2'!$A$2:$Y$42,'Raw Data NUTS2'!B$49,FALSE)-'Raw Data NUTS2'!B$47)/('Raw Data NUTS2'!B$46-'Raw Data NUTS2'!B$47)</f>
        <v>0.89900000000000002</v>
      </c>
      <c r="C31" s="239">
        <f>(VLOOKUP($A31,'Raw Data NUTS2'!$A$2:$Y$42,'Raw Data NUTS2'!C$49,FALSE)-'Raw Data NUTS2'!C$47)/('Raw Data NUTS2'!C$46-'Raw Data NUTS2'!C$47)</f>
        <v>0.47868764545021614</v>
      </c>
      <c r="D31" s="239">
        <f>(VLOOKUP($A31,'Raw Data NUTS2'!$A$2:$Y$42,'Raw Data NUTS2'!D$49,FALSE)-'Raw Data NUTS2'!D$47)/('Raw Data NUTS2'!D$46-'Raw Data NUTS2'!D$47)</f>
        <v>0.52639512392848564</v>
      </c>
      <c r="E31" s="245">
        <f t="shared" si="0"/>
        <v>0.84098166605210012</v>
      </c>
      <c r="F31" s="96">
        <f t="shared" si="6"/>
        <v>32</v>
      </c>
      <c r="H31" s="183">
        <f>(VLOOKUP($A31,'Raw Data NUTS2'!$A$2:$Y$42,'Raw Data NUTS2'!F$49,FALSE)-'Raw Data NUTS2'!F$47)/('Raw Data NUTS2'!F$46-'Raw Data NUTS2'!F$47)</f>
        <v>0.22088950916625527</v>
      </c>
      <c r="I31" s="183">
        <f>(VLOOKUP($A31,'Raw Data NUTS2'!$A$2:$Y$42,'Raw Data NUTS2'!G$49,FALSE)-'Raw Data NUTS2'!G$47)/('Raw Data NUTS2'!G$46-'Raw Data NUTS2'!G$47)</f>
        <v>0.38874453491927496</v>
      </c>
      <c r="J31" s="183">
        <f>(VLOOKUP($A31,'Raw Data NUTS2'!$A$2:$Y$42,'Raw Data NUTS2'!H$49,FALSE)-'Raw Data NUTS2'!H$47)/('Raw Data NUTS2'!H$46-'Raw Data NUTS2'!H$47)</f>
        <v>0.53553919832947283</v>
      </c>
      <c r="K31" s="183">
        <f>(VLOOKUP($A31,'Raw Data NUTS2'!$A$2:$Y$42,'Raw Data NUTS2'!I$49,FALSE)-'Raw Data NUTS2'!I$47)/('Raw Data NUTS2'!I$46-'Raw Data NUTS2'!I$47)</f>
        <v>0.27780596165744487</v>
      </c>
      <c r="L31" s="246">
        <f t="shared" si="1"/>
        <v>0.39123303571596901</v>
      </c>
      <c r="M31" s="240">
        <f t="shared" si="7"/>
        <v>25</v>
      </c>
      <c r="O31" s="186">
        <f>(VLOOKUP($A31,'Raw Data NUTS2'!$A$2:$Y$42,'Raw Data NUTS2'!K$49,FALSE)-'Raw Data NUTS2'!K$47)/('Raw Data NUTS2'!K$46-'Raw Data NUTS2'!K$47)</f>
        <v>0.95898866525808102</v>
      </c>
      <c r="P31" s="186">
        <f>(VLOOKUP($A31,'Raw Data NUTS2'!$A$2:$Y$42,'Raw Data NUTS2'!L$49,FALSE)-'Raw Data NUTS2'!L$47)/('Raw Data NUTS2'!L$46-'Raw Data NUTS2'!L$47)</f>
        <v>0.58684293525436881</v>
      </c>
      <c r="Q31" s="186">
        <f>(VLOOKUP($A31,'Raw Data NUTS2'!$A$2:$Y$42,'Raw Data NUTS2'!M$49,FALSE)-'Raw Data NUTS2'!M$47)/('Raw Data NUTS2'!M$46-'Raw Data NUTS2'!M$47)</f>
        <v>0.3511872032689608</v>
      </c>
      <c r="R31" s="186">
        <f>(VLOOKUP($A31,'Raw Data NUTS2'!$A$2:$Y$42,'Raw Data NUTS2'!N$49,FALSE)-'Raw Data NUTS2'!N$47)/('Raw Data NUTS2'!N$46-'Raw Data NUTS2'!N$47)</f>
        <v>0.88720522274540237</v>
      </c>
      <c r="S31" s="247">
        <f t="shared" si="8"/>
        <v>0.84472478152501274</v>
      </c>
      <c r="T31" s="185">
        <f t="shared" si="2"/>
        <v>10</v>
      </c>
      <c r="V31" s="189">
        <f>(VLOOKUP($A31,'Raw Data NUTS2'!$A$2:$Y$42,'Raw Data NUTS2'!P$49,FALSE)-'Raw Data NUTS2'!P$47)/('Raw Data NUTS2'!P$46-'Raw Data NUTS2'!P$47)</f>
        <v>0.27028655817198222</v>
      </c>
      <c r="W31" s="189">
        <f>(VLOOKUP($A31,'Raw Data NUTS2'!$A$2:$Y$42,'Raw Data NUTS2'!Q$49,FALSE)-'Raw Data NUTS2'!Q$47)/('Raw Data NUTS2'!Q$46-'Raw Data NUTS2'!Q$47)</f>
        <v>0.13994576657416111</v>
      </c>
      <c r="X31" s="189">
        <f>(VLOOKUP($A31,'Raw Data NUTS2'!$A$2:$Y$42,'Raw Data NUTS2'!R$49,FALSE)-'Raw Data NUTS2'!R$47)/('Raw Data NUTS2'!R$46-'Raw Data NUTS2'!R$47)</f>
        <v>0.61651848328433945</v>
      </c>
      <c r="Y31" s="190">
        <f t="shared" si="3"/>
        <v>0.34225026934349423</v>
      </c>
      <c r="Z31" s="197">
        <f t="shared" si="9"/>
        <v>19</v>
      </c>
      <c r="AB31" s="241">
        <f>(VLOOKUP($A31,'Raw Data NUTS2'!$A$2:$Y$42,'Raw Data NUTS2'!T$49,FALSE)-'Raw Data NUTS2'!T$47)/('Raw Data NUTS2'!T$46-'Raw Data NUTS2'!T$47)</f>
        <v>0.24052028513616083</v>
      </c>
      <c r="AC31" s="241">
        <f>(VLOOKUP($A31,'Raw Data NUTS2'!$A$2:$Y$42,'Raw Data NUTS2'!U$49,FALSE)-'Raw Data NUTS2'!U$47)/('Raw Data NUTS2'!U$46-'Raw Data NUTS2'!U$47)</f>
        <v>0.3215635151889602</v>
      </c>
      <c r="AD31" s="241">
        <f>(VLOOKUP($A31,'Raw Data NUTS2'!$A$2:$Y$42,'Raw Data NUTS2'!V$49,FALSE)-'Raw Data NUTS2'!V$47)/('Raw Data NUTS2'!V$46-'Raw Data NUTS2'!V$47)</f>
        <v>0.23196631670939938</v>
      </c>
      <c r="AE31" s="248">
        <f t="shared" si="4"/>
        <v>0.26468337234484013</v>
      </c>
      <c r="AF31" s="242">
        <f t="shared" si="10"/>
        <v>22</v>
      </c>
      <c r="AH31" s="243">
        <f>(VLOOKUP($A31,'Raw Data NUTS2'!$A$2:$Y$42,'Raw Data NUTS2'!X$49,FALSE)-'Raw Data NUTS2'!X$47)/('Raw Data NUTS2'!X$46-'Raw Data NUTS2'!X$47)</f>
        <v>0.36121335777829688</v>
      </c>
      <c r="AI31" s="243">
        <f>(VLOOKUP($A31,'Raw Data NUTS2'!$A$2:$Y$42,'Raw Data NUTS2'!Y$49,FALSE)-'Raw Data NUTS2'!Y$47)/('Raw Data NUTS2'!Y$46-'Raw Data NUTS2'!Y$47)</f>
        <v>0.11299128600775719</v>
      </c>
      <c r="AJ31" s="249">
        <f t="shared" si="5"/>
        <v>0.18745790753891911</v>
      </c>
      <c r="AK31" s="100">
        <f t="shared" si="11"/>
        <v>21</v>
      </c>
      <c r="AM31" s="250">
        <f t="shared" si="12"/>
        <v>0.58174948802989623</v>
      </c>
      <c r="AN31" s="251">
        <f t="shared" si="13"/>
        <v>24</v>
      </c>
    </row>
    <row r="32" spans="1:40" hidden="1">
      <c r="A32" s="10" t="s">
        <v>49</v>
      </c>
      <c r="B32" s="239">
        <f>(VLOOKUP($A32,'Raw Data NUTS2'!$A$2:$Y$42,'Raw Data NUTS2'!B$49,FALSE)-'Raw Data NUTS2'!B$47)/('Raw Data NUTS2'!B$46-'Raw Data NUTS2'!B$47)</f>
        <v>0.95099999999999996</v>
      </c>
      <c r="C32" s="239">
        <f>(VLOOKUP($A32,'Raw Data NUTS2'!$A$2:$Y$42,'Raw Data NUTS2'!C$49,FALSE)-'Raw Data NUTS2'!C$47)/('Raw Data NUTS2'!C$46-'Raw Data NUTS2'!C$47)</f>
        <v>1</v>
      </c>
      <c r="D32" s="239">
        <f>(VLOOKUP($A32,'Raw Data NUTS2'!$A$2:$Y$42,'Raw Data NUTS2'!D$49,FALSE)-'Raw Data NUTS2'!D$47)/('Raw Data NUTS2'!D$46-'Raw Data NUTS2'!D$47)</f>
        <v>1</v>
      </c>
      <c r="E32" s="245">
        <f t="shared" si="0"/>
        <v>0.95817073170731681</v>
      </c>
      <c r="F32" s="96">
        <f t="shared" si="6"/>
        <v>2</v>
      </c>
      <c r="H32" s="183">
        <f>(VLOOKUP($A32,'Raw Data NUTS2'!$A$2:$Y$42,'Raw Data NUTS2'!F$49,FALSE)-'Raw Data NUTS2'!F$47)/('Raw Data NUTS2'!F$46-'Raw Data NUTS2'!F$47)</f>
        <v>0.88784168263155527</v>
      </c>
      <c r="I32" s="183">
        <f>(VLOOKUP($A32,'Raw Data NUTS2'!$A$2:$Y$42,'Raw Data NUTS2'!G$49,FALSE)-'Raw Data NUTS2'!G$47)/('Raw Data NUTS2'!G$46-'Raw Data NUTS2'!G$47)</f>
        <v>0.31788084415035744</v>
      </c>
      <c r="J32" s="183">
        <f>(VLOOKUP($A32,'Raw Data NUTS2'!$A$2:$Y$42,'Raw Data NUTS2'!H$49,FALSE)-'Raw Data NUTS2'!H$47)/('Raw Data NUTS2'!H$46-'Raw Data NUTS2'!H$47)</f>
        <v>0.99602832373117045</v>
      </c>
      <c r="K32" s="183">
        <f>(VLOOKUP($A32,'Raw Data NUTS2'!$A$2:$Y$42,'Raw Data NUTS2'!I$49,FALSE)-'Raw Data NUTS2'!I$47)/('Raw Data NUTS2'!I$46-'Raw Data NUTS2'!I$47)</f>
        <v>0.33400601358875009</v>
      </c>
      <c r="L32" s="246">
        <f t="shared" si="1"/>
        <v>0.56712277744490647</v>
      </c>
      <c r="M32" s="240">
        <f t="shared" si="7"/>
        <v>8</v>
      </c>
      <c r="O32" s="186">
        <f>(VLOOKUP($A32,'Raw Data NUTS2'!$A$2:$Y$42,'Raw Data NUTS2'!K$49,FALSE)-'Raw Data NUTS2'!K$47)/('Raw Data NUTS2'!K$46-'Raw Data NUTS2'!K$47)</f>
        <v>0.9727312455225956</v>
      </c>
      <c r="P32" s="186">
        <f>(VLOOKUP($A32,'Raw Data NUTS2'!$A$2:$Y$42,'Raw Data NUTS2'!L$49,FALSE)-'Raw Data NUTS2'!L$47)/('Raw Data NUTS2'!L$46-'Raw Data NUTS2'!L$47)</f>
        <v>0.84660780949036729</v>
      </c>
      <c r="Q32" s="186">
        <f>(VLOOKUP($A32,'Raw Data NUTS2'!$A$2:$Y$42,'Raw Data NUTS2'!M$49,FALSE)-'Raw Data NUTS2'!M$47)/('Raw Data NUTS2'!M$46-'Raw Data NUTS2'!M$47)</f>
        <v>0.83783177646746732</v>
      </c>
      <c r="R32" s="186">
        <f>(VLOOKUP($A32,'Raw Data NUTS2'!$A$2:$Y$42,'Raw Data NUTS2'!N$49,FALSE)-'Raw Data NUTS2'!N$47)/('Raw Data NUTS2'!N$46-'Raw Data NUTS2'!N$47)</f>
        <v>0.93225102427634254</v>
      </c>
      <c r="S32" s="247">
        <f t="shared" si="8"/>
        <v>0.92706178465655187</v>
      </c>
      <c r="T32" s="185">
        <f t="shared" si="2"/>
        <v>4</v>
      </c>
      <c r="V32" s="189">
        <f>(VLOOKUP($A32,'Raw Data NUTS2'!$A$2:$Y$42,'Raw Data NUTS2'!P$49,FALSE)-'Raw Data NUTS2'!P$47)/('Raw Data NUTS2'!P$46-'Raw Data NUTS2'!P$47)</f>
        <v>0.3055761102675576</v>
      </c>
      <c r="W32" s="189">
        <f>(VLOOKUP($A32,'Raw Data NUTS2'!$A$2:$Y$42,'Raw Data NUTS2'!Q$49,FALSE)-'Raw Data NUTS2'!Q$47)/('Raw Data NUTS2'!Q$46-'Raw Data NUTS2'!Q$47)</f>
        <v>1.6946333153120573E-2</v>
      </c>
      <c r="X32" s="189">
        <f>(VLOOKUP($A32,'Raw Data NUTS2'!$A$2:$Y$42,'Raw Data NUTS2'!R$49,FALSE)-'Raw Data NUTS2'!R$47)/('Raw Data NUTS2'!R$46-'Raw Data NUTS2'!R$47)</f>
        <v>0.5660740003588034</v>
      </c>
      <c r="Y32" s="190">
        <f t="shared" si="3"/>
        <v>0.2961988145931605</v>
      </c>
      <c r="Z32" s="197">
        <f t="shared" si="9"/>
        <v>33</v>
      </c>
      <c r="AB32" s="241">
        <f>(VLOOKUP($A32,'Raw Data NUTS2'!$A$2:$Y$42,'Raw Data NUTS2'!T$49,FALSE)-'Raw Data NUTS2'!T$47)/('Raw Data NUTS2'!T$46-'Raw Data NUTS2'!T$47)</f>
        <v>6.6739262415938624E-2</v>
      </c>
      <c r="AC32" s="241">
        <f>(VLOOKUP($A32,'Raw Data NUTS2'!$A$2:$Y$42,'Raw Data NUTS2'!U$49,FALSE)-'Raw Data NUTS2'!U$47)/('Raw Data NUTS2'!U$46-'Raw Data NUTS2'!U$47)</f>
        <v>6.1344732812918717E-2</v>
      </c>
      <c r="AD32" s="241">
        <f>(VLOOKUP($A32,'Raw Data NUTS2'!$A$2:$Y$42,'Raw Data NUTS2'!V$49,FALSE)-'Raw Data NUTS2'!V$47)/('Raw Data NUTS2'!V$46-'Raw Data NUTS2'!V$47)</f>
        <v>8.6951805697747228E-2</v>
      </c>
      <c r="AE32" s="248">
        <f t="shared" si="4"/>
        <v>7.167860030886819E-2</v>
      </c>
      <c r="AF32" s="242">
        <f t="shared" si="10"/>
        <v>39</v>
      </c>
      <c r="AH32" s="243">
        <f>(VLOOKUP($A32,'Raw Data NUTS2'!$A$2:$Y$42,'Raw Data NUTS2'!X$49,FALSE)-'Raw Data NUTS2'!X$47)/('Raw Data NUTS2'!X$46-'Raw Data NUTS2'!X$47)</f>
        <v>0.15221241870590141</v>
      </c>
      <c r="AI32" s="243">
        <f>(VLOOKUP($A32,'Raw Data NUTS2'!$A$2:$Y$42,'Raw Data NUTS2'!Y$49,FALSE)-'Raw Data NUTS2'!Y$47)/('Raw Data NUTS2'!Y$46-'Raw Data NUTS2'!Y$47)</f>
        <v>6.3881984662006105E-2</v>
      </c>
      <c r="AJ32" s="249">
        <f t="shared" si="5"/>
        <v>9.0381114875174695E-2</v>
      </c>
      <c r="AK32" s="100">
        <f t="shared" si="11"/>
        <v>39</v>
      </c>
      <c r="AM32" s="250">
        <f t="shared" si="12"/>
        <v>0.60315133716840186</v>
      </c>
      <c r="AN32" s="251">
        <f t="shared" si="13"/>
        <v>18</v>
      </c>
    </row>
    <row r="33" spans="1:40" hidden="1">
      <c r="A33" s="10" t="s">
        <v>50</v>
      </c>
      <c r="B33" s="239">
        <f>(VLOOKUP($A33,'Raw Data NUTS2'!$A$2:$Y$42,'Raw Data NUTS2'!B$49,FALSE)-'Raw Data NUTS2'!B$47)/('Raw Data NUTS2'!B$46-'Raw Data NUTS2'!B$47)</f>
        <v>0.96700000000000008</v>
      </c>
      <c r="C33" s="239">
        <f>(VLOOKUP($A33,'Raw Data NUTS2'!$A$2:$Y$42,'Raw Data NUTS2'!C$49,FALSE)-'Raw Data NUTS2'!C$47)/('Raw Data NUTS2'!C$46-'Raw Data NUTS2'!C$47)</f>
        <v>0.93979798089684219</v>
      </c>
      <c r="D33" s="239">
        <f>(VLOOKUP($A33,'Raw Data NUTS2'!$A$2:$Y$42,'Raw Data NUTS2'!D$49,FALSE)-'Raw Data NUTS2'!D$47)/('Raw Data NUTS2'!D$46-'Raw Data NUTS2'!D$47)</f>
        <v>0.93978658425694606</v>
      </c>
      <c r="E33" s="245">
        <f t="shared" si="0"/>
        <v>0.96301838281613072</v>
      </c>
      <c r="F33" s="96">
        <f t="shared" si="6"/>
        <v>1</v>
      </c>
      <c r="H33" s="183">
        <f>(VLOOKUP($A33,'Raw Data NUTS2'!$A$2:$Y$42,'Raw Data NUTS2'!F$49,FALSE)-'Raw Data NUTS2'!F$47)/('Raw Data NUTS2'!F$46-'Raw Data NUTS2'!F$47)</f>
        <v>1</v>
      </c>
      <c r="I33" s="183">
        <f>(VLOOKUP($A33,'Raw Data NUTS2'!$A$2:$Y$42,'Raw Data NUTS2'!G$49,FALSE)-'Raw Data NUTS2'!G$47)/('Raw Data NUTS2'!G$46-'Raw Data NUTS2'!G$47)</f>
        <v>0.38201903825778954</v>
      </c>
      <c r="J33" s="183">
        <f>(VLOOKUP($A33,'Raw Data NUTS2'!$A$2:$Y$42,'Raw Data NUTS2'!H$49,FALSE)-'Raw Data NUTS2'!H$47)/('Raw Data NUTS2'!H$46-'Raw Data NUTS2'!H$47)</f>
        <v>1</v>
      </c>
      <c r="K33" s="183">
        <f>(VLOOKUP($A33,'Raw Data NUTS2'!$A$2:$Y$42,'Raw Data NUTS2'!I$49,FALSE)-'Raw Data NUTS2'!I$47)/('Raw Data NUTS2'!I$46-'Raw Data NUTS2'!I$47)</f>
        <v>0.41920046891361673</v>
      </c>
      <c r="L33" s="246">
        <f t="shared" si="1"/>
        <v>0.62143773910675981</v>
      </c>
      <c r="M33" s="240">
        <f t="shared" si="7"/>
        <v>5</v>
      </c>
      <c r="O33" s="186">
        <f>(VLOOKUP($A33,'Raw Data NUTS2'!$A$2:$Y$42,'Raw Data NUTS2'!K$49,FALSE)-'Raw Data NUTS2'!K$47)/('Raw Data NUTS2'!K$46-'Raw Data NUTS2'!K$47)</f>
        <v>0.9739581025832782</v>
      </c>
      <c r="P33" s="186">
        <f>(VLOOKUP($A33,'Raw Data NUTS2'!$A$2:$Y$42,'Raw Data NUTS2'!L$49,FALSE)-'Raw Data NUTS2'!L$47)/('Raw Data NUTS2'!L$46-'Raw Data NUTS2'!L$47)</f>
        <v>0.8610041415389087</v>
      </c>
      <c r="Q33" s="186">
        <f>(VLOOKUP($A33,'Raw Data NUTS2'!$A$2:$Y$42,'Raw Data NUTS2'!M$49,FALSE)-'Raw Data NUTS2'!M$47)/('Raw Data NUTS2'!M$46-'Raw Data NUTS2'!M$47)</f>
        <v>0.85484411190838638</v>
      </c>
      <c r="R33" s="186">
        <f>(VLOOKUP($A33,'Raw Data NUTS2'!$A$2:$Y$42,'Raw Data NUTS2'!N$49,FALSE)-'Raw Data NUTS2'!N$47)/('Raw Data NUTS2'!N$46-'Raw Data NUTS2'!N$47)</f>
        <v>0.92504470274667139</v>
      </c>
      <c r="S33" s="247">
        <f t="shared" si="8"/>
        <v>0.92491329705130232</v>
      </c>
      <c r="T33" s="185">
        <f t="shared" si="2"/>
        <v>5</v>
      </c>
      <c r="V33" s="189">
        <f>(VLOOKUP($A33,'Raw Data NUTS2'!$A$2:$Y$42,'Raw Data NUTS2'!P$49,FALSE)-'Raw Data NUTS2'!P$47)/('Raw Data NUTS2'!P$46-'Raw Data NUTS2'!P$47)</f>
        <v>0.38891535385685017</v>
      </c>
      <c r="W33" s="189">
        <f>(VLOOKUP($A33,'Raw Data NUTS2'!$A$2:$Y$42,'Raw Data NUTS2'!Q$49,FALSE)-'Raw Data NUTS2'!Q$47)/('Raw Data NUTS2'!Q$46-'Raw Data NUTS2'!Q$47)</f>
        <v>7.4580386049310901E-2</v>
      </c>
      <c r="X33" s="189">
        <f>(VLOOKUP($A33,'Raw Data NUTS2'!$A$2:$Y$42,'Raw Data NUTS2'!R$49,FALSE)-'Raw Data NUTS2'!R$47)/('Raw Data NUTS2'!R$46-'Raw Data NUTS2'!R$47)</f>
        <v>0.59633870928902688</v>
      </c>
      <c r="Y33" s="190">
        <f t="shared" si="3"/>
        <v>0.35327814973172933</v>
      </c>
      <c r="Z33" s="197">
        <f t="shared" si="9"/>
        <v>16</v>
      </c>
      <c r="AB33" s="241">
        <f>(VLOOKUP($A33,'Raw Data NUTS2'!$A$2:$Y$42,'Raw Data NUTS2'!T$49,FALSE)-'Raw Data NUTS2'!T$47)/('Raw Data NUTS2'!T$46-'Raw Data NUTS2'!T$47)</f>
        <v>0.10472585044928906</v>
      </c>
      <c r="AC33" s="241">
        <f>(VLOOKUP($A33,'Raw Data NUTS2'!$A$2:$Y$42,'Raw Data NUTS2'!U$49,FALSE)-'Raw Data NUTS2'!U$47)/('Raw Data NUTS2'!U$46-'Raw Data NUTS2'!U$47)</f>
        <v>2.5710815236958857E-2</v>
      </c>
      <c r="AD33" s="241">
        <f>(VLOOKUP($A33,'Raw Data NUTS2'!$A$2:$Y$42,'Raw Data NUTS2'!V$49,FALSE)-'Raw Data NUTS2'!V$47)/('Raw Data NUTS2'!V$46-'Raw Data NUTS2'!V$47)</f>
        <v>0.10932976842360256</v>
      </c>
      <c r="AE33" s="248">
        <f t="shared" si="4"/>
        <v>7.9922144703283488E-2</v>
      </c>
      <c r="AF33" s="242">
        <f t="shared" si="10"/>
        <v>38</v>
      </c>
      <c r="AH33" s="243">
        <f>(VLOOKUP($A33,'Raw Data NUTS2'!$A$2:$Y$42,'Raw Data NUTS2'!X$49,FALSE)-'Raw Data NUTS2'!X$47)/('Raw Data NUTS2'!X$46-'Raw Data NUTS2'!X$47)</f>
        <v>9.8362904486461733E-2</v>
      </c>
      <c r="AI33" s="243">
        <f>(VLOOKUP($A33,'Raw Data NUTS2'!$A$2:$Y$42,'Raw Data NUTS2'!Y$49,FALSE)-'Raw Data NUTS2'!Y$47)/('Raw Data NUTS2'!Y$46-'Raw Data NUTS2'!Y$47)</f>
        <v>0.13633930876668326</v>
      </c>
      <c r="AJ33" s="249">
        <f t="shared" si="5"/>
        <v>0.1249463874826168</v>
      </c>
      <c r="AK33" s="100">
        <f t="shared" si="11"/>
        <v>34</v>
      </c>
      <c r="AM33" s="250">
        <f t="shared" si="12"/>
        <v>0.62267200705277825</v>
      </c>
      <c r="AN33" s="251">
        <f t="shared" si="13"/>
        <v>13</v>
      </c>
    </row>
    <row r="34" spans="1:40" hidden="1">
      <c r="A34" s="10" t="s">
        <v>51</v>
      </c>
      <c r="B34" s="239">
        <f>(VLOOKUP($A34,'Raw Data NUTS2'!$A$2:$Y$42,'Raw Data NUTS2'!B$49,FALSE)-'Raw Data NUTS2'!B$47)/('Raw Data NUTS2'!B$46-'Raw Data NUTS2'!B$47)</f>
        <v>0.94</v>
      </c>
      <c r="C34" s="239">
        <f>(VLOOKUP($A34,'Raw Data NUTS2'!$A$2:$Y$42,'Raw Data NUTS2'!C$49,FALSE)-'Raw Data NUTS2'!C$47)/('Raw Data NUTS2'!C$46-'Raw Data NUTS2'!C$47)</f>
        <v>0.76431231679972345</v>
      </c>
      <c r="D34" s="239">
        <f>(VLOOKUP($A34,'Raw Data NUTS2'!$A$2:$Y$42,'Raw Data NUTS2'!D$49,FALSE)-'Raw Data NUTS2'!D$47)/('Raw Data NUTS2'!D$46-'Raw Data NUTS2'!D$47)</f>
        <v>0.76430475041106116</v>
      </c>
      <c r="E34" s="245">
        <f t="shared" si="0"/>
        <v>0.9142890536983499</v>
      </c>
      <c r="F34" s="96">
        <f t="shared" si="6"/>
        <v>3</v>
      </c>
      <c r="H34" s="183">
        <f>(VLOOKUP($A34,'Raw Data NUTS2'!$A$2:$Y$42,'Raw Data NUTS2'!F$49,FALSE)-'Raw Data NUTS2'!F$47)/('Raw Data NUTS2'!F$46-'Raw Data NUTS2'!F$47)</f>
        <v>0.95401249238562336</v>
      </c>
      <c r="I34" s="183">
        <f>(VLOOKUP($A34,'Raw Data NUTS2'!$A$2:$Y$42,'Raw Data NUTS2'!G$49,FALSE)-'Raw Data NUTS2'!G$47)/('Raw Data NUTS2'!G$46-'Raw Data NUTS2'!G$47)</f>
        <v>0.59538123574864654</v>
      </c>
      <c r="J34" s="183">
        <f>(VLOOKUP($A34,'Raw Data NUTS2'!$A$2:$Y$42,'Raw Data NUTS2'!H$49,FALSE)-'Raw Data NUTS2'!H$47)/('Raw Data NUTS2'!H$46-'Raw Data NUTS2'!H$47)</f>
        <v>0.75899864091015778</v>
      </c>
      <c r="K34" s="183">
        <f>(VLOOKUP($A34,'Raw Data NUTS2'!$A$2:$Y$42,'Raw Data NUTS2'!I$49,FALSE)-'Raw Data NUTS2'!I$47)/('Raw Data NUTS2'!I$46-'Raw Data NUTS2'!I$47)</f>
        <v>0.47344619312306963</v>
      </c>
      <c r="L34" s="246">
        <f t="shared" si="1"/>
        <v>0.62741941637246668</v>
      </c>
      <c r="M34" s="240">
        <f t="shared" si="7"/>
        <v>4</v>
      </c>
      <c r="O34" s="186">
        <f>(VLOOKUP($A34,'Raw Data NUTS2'!$A$2:$Y$42,'Raw Data NUTS2'!K$49,FALSE)-'Raw Data NUTS2'!K$47)/('Raw Data NUTS2'!K$46-'Raw Data NUTS2'!K$47)</f>
        <v>0.96917951918841105</v>
      </c>
      <c r="P34" s="186">
        <f>(VLOOKUP($A34,'Raw Data NUTS2'!$A$2:$Y$42,'Raw Data NUTS2'!L$49,FALSE)-'Raw Data NUTS2'!L$47)/('Raw Data NUTS2'!L$46-'Raw Data NUTS2'!L$47)</f>
        <v>0.76249423191144861</v>
      </c>
      <c r="Q34" s="186">
        <f>(VLOOKUP($A34,'Raw Data NUTS2'!$A$2:$Y$42,'Raw Data NUTS2'!M$49,FALSE)-'Raw Data NUTS2'!M$47)/('Raw Data NUTS2'!M$46-'Raw Data NUTS2'!M$47)</f>
        <v>0.75423700247693637</v>
      </c>
      <c r="R34" s="186">
        <f>(VLOOKUP($A34,'Raw Data NUTS2'!$A$2:$Y$42,'Raw Data NUTS2'!N$49,FALSE)-'Raw Data NUTS2'!N$47)/('Raw Data NUTS2'!N$46-'Raw Data NUTS2'!N$47)</f>
        <v>0.95613579329960241</v>
      </c>
      <c r="S34" s="247">
        <f t="shared" si="8"/>
        <v>0.92928544279741554</v>
      </c>
      <c r="T34" s="185">
        <f t="shared" si="2"/>
        <v>3</v>
      </c>
      <c r="V34" s="189">
        <f>(VLOOKUP($A34,'Raw Data NUTS2'!$A$2:$Y$42,'Raw Data NUTS2'!P$49,FALSE)-'Raw Data NUTS2'!P$47)/('Raw Data NUTS2'!P$46-'Raw Data NUTS2'!P$47)</f>
        <v>0.56045491897960409</v>
      </c>
      <c r="W34" s="189">
        <f>(VLOOKUP($A34,'Raw Data NUTS2'!$A$2:$Y$42,'Raw Data NUTS2'!Q$49,FALSE)-'Raw Data NUTS2'!Q$47)/('Raw Data NUTS2'!Q$46-'Raw Data NUTS2'!Q$47)</f>
        <v>0.41082898566737064</v>
      </c>
      <c r="X34" s="189">
        <f>(VLOOKUP($A34,'Raw Data NUTS2'!$A$2:$Y$42,'Raw Data NUTS2'!R$49,FALSE)-'Raw Data NUTS2'!R$47)/('Raw Data NUTS2'!R$46-'Raw Data NUTS2'!R$47)</f>
        <v>0.62109661383318793</v>
      </c>
      <c r="Y34" s="190">
        <f t="shared" si="3"/>
        <v>0.53079350616005416</v>
      </c>
      <c r="Z34" s="197">
        <f t="shared" si="9"/>
        <v>4</v>
      </c>
      <c r="AB34" s="241">
        <f>(VLOOKUP($A34,'Raw Data NUTS2'!$A$2:$Y$42,'Raw Data NUTS2'!T$49,FALSE)-'Raw Data NUTS2'!T$47)/('Raw Data NUTS2'!T$46-'Raw Data NUTS2'!T$47)</f>
        <v>0.3475749653681805</v>
      </c>
      <c r="AC34" s="241">
        <f>(VLOOKUP($A34,'Raw Data NUTS2'!$A$2:$Y$42,'Raw Data NUTS2'!U$49,FALSE)-'Raw Data NUTS2'!U$47)/('Raw Data NUTS2'!U$46-'Raw Data NUTS2'!U$47)</f>
        <v>0.17129571717502012</v>
      </c>
      <c r="AD34" s="241">
        <f>(VLOOKUP($A34,'Raw Data NUTS2'!$A$2:$Y$42,'Raw Data NUTS2'!V$49,FALSE)-'Raw Data NUTS2'!V$47)/('Raw Data NUTS2'!V$46-'Raw Data NUTS2'!V$47)</f>
        <v>0.43223651495601167</v>
      </c>
      <c r="AE34" s="248">
        <f t="shared" si="4"/>
        <v>0.31703573249973738</v>
      </c>
      <c r="AF34" s="242">
        <f t="shared" si="10"/>
        <v>17</v>
      </c>
      <c r="AH34" s="243">
        <f>(VLOOKUP($A34,'Raw Data NUTS2'!$A$2:$Y$42,'Raw Data NUTS2'!X$49,FALSE)-'Raw Data NUTS2'!X$47)/('Raw Data NUTS2'!X$46-'Raw Data NUTS2'!X$47)</f>
        <v>0.21155637163933122</v>
      </c>
      <c r="AI34" s="243">
        <f>(VLOOKUP($A34,'Raw Data NUTS2'!$A$2:$Y$42,'Raw Data NUTS2'!Y$49,FALSE)-'Raw Data NUTS2'!Y$47)/('Raw Data NUTS2'!Y$46-'Raw Data NUTS2'!Y$47)</f>
        <v>0.41211501221850749</v>
      </c>
      <c r="AJ34" s="249">
        <f t="shared" si="5"/>
        <v>0.35194742004475454</v>
      </c>
      <c r="AK34" s="100">
        <f t="shared" si="11"/>
        <v>4</v>
      </c>
      <c r="AM34" s="250">
        <f t="shared" si="12"/>
        <v>0.69245159403819312</v>
      </c>
      <c r="AN34" s="251">
        <f t="shared" si="13"/>
        <v>4</v>
      </c>
    </row>
    <row r="35" spans="1:40" hidden="1">
      <c r="A35" s="10" t="s">
        <v>52</v>
      </c>
      <c r="B35" s="239">
        <f>(VLOOKUP($A35,'Raw Data NUTS2'!$A$2:$Y$42,'Raw Data NUTS2'!B$49,FALSE)-'Raw Data NUTS2'!B$47)/('Raw Data NUTS2'!B$46-'Raw Data NUTS2'!B$47)</f>
        <v>0.89</v>
      </c>
      <c r="C35" s="239">
        <f>(VLOOKUP($A35,'Raw Data NUTS2'!$A$2:$Y$42,'Raw Data NUTS2'!C$49,FALSE)-'Raw Data NUTS2'!C$47)/('Raw Data NUTS2'!C$46-'Raw Data NUTS2'!C$47)</f>
        <v>0.48696914980630307</v>
      </c>
      <c r="D35" s="239">
        <f>(VLOOKUP($A35,'Raw Data NUTS2'!$A$2:$Y$42,'Raw Data NUTS2'!D$49,FALSE)-'Raw Data NUTS2'!D$47)/('Raw Data NUTS2'!D$46-'Raw Data NUTS2'!D$47)</f>
        <v>0.52706117322137802</v>
      </c>
      <c r="E35" s="245">
        <f t="shared" si="0"/>
        <v>0.83395343827031798</v>
      </c>
      <c r="F35" s="96">
        <f t="shared" si="6"/>
        <v>35</v>
      </c>
      <c r="H35" s="183">
        <f>(VLOOKUP($A35,'Raw Data NUTS2'!$A$2:$Y$42,'Raw Data NUTS2'!F$49,FALSE)-'Raw Data NUTS2'!F$47)/('Raw Data NUTS2'!F$46-'Raw Data NUTS2'!F$47)</f>
        <v>0.27194987416943484</v>
      </c>
      <c r="I35" s="183">
        <f>(VLOOKUP($A35,'Raw Data NUTS2'!$A$2:$Y$42,'Raw Data NUTS2'!G$49,FALSE)-'Raw Data NUTS2'!G$47)/('Raw Data NUTS2'!G$46-'Raw Data NUTS2'!G$47)</f>
        <v>0.33742777942833929</v>
      </c>
      <c r="J35" s="183">
        <f>(VLOOKUP($A35,'Raw Data NUTS2'!$A$2:$Y$42,'Raw Data NUTS2'!H$49,FALSE)-'Raw Data NUTS2'!H$47)/('Raw Data NUTS2'!H$46-'Raw Data NUTS2'!H$47)</f>
        <v>0.62025549611261011</v>
      </c>
      <c r="K35" s="183">
        <f>(VLOOKUP($A35,'Raw Data NUTS2'!$A$2:$Y$42,'Raw Data NUTS2'!I$49,FALSE)-'Raw Data NUTS2'!I$47)/('Raw Data NUTS2'!I$46-'Raw Data NUTS2'!I$47)</f>
        <v>0.283307093440686</v>
      </c>
      <c r="L35" s="246">
        <f t="shared" si="1"/>
        <v>0.40620484673996032</v>
      </c>
      <c r="M35" s="240">
        <f t="shared" si="7"/>
        <v>23</v>
      </c>
      <c r="O35" s="186">
        <f>(VLOOKUP($A35,'Raw Data NUTS2'!$A$2:$Y$42,'Raw Data NUTS2'!K$49,FALSE)-'Raw Data NUTS2'!K$47)/('Raw Data NUTS2'!K$46-'Raw Data NUTS2'!K$47)</f>
        <v>0.93683122387403972</v>
      </c>
      <c r="P35" s="186">
        <f>(VLOOKUP($A35,'Raw Data NUTS2'!$A$2:$Y$42,'Raw Data NUTS2'!L$49,FALSE)-'Raw Data NUTS2'!L$47)/('Raw Data NUTS2'!L$46-'Raw Data NUTS2'!L$47)</f>
        <v>0.53126845373080323</v>
      </c>
      <c r="Q35" s="186">
        <f>(VLOOKUP($A35,'Raw Data NUTS2'!$A$2:$Y$42,'Raw Data NUTS2'!M$49,FALSE)-'Raw Data NUTS2'!M$47)/('Raw Data NUTS2'!M$46-'Raw Data NUTS2'!M$47)</f>
        <v>0.32429334728871489</v>
      </c>
      <c r="R35" s="186">
        <f>(VLOOKUP($A35,'Raw Data NUTS2'!$A$2:$Y$42,'Raw Data NUTS2'!N$49,FALSE)-'Raw Data NUTS2'!N$47)/('Raw Data NUTS2'!N$46-'Raw Data NUTS2'!N$47)</f>
        <v>0.74989759592709604</v>
      </c>
      <c r="S35" s="247">
        <f t="shared" si="8"/>
        <v>0.74414119486493646</v>
      </c>
      <c r="T35" s="185">
        <f t="shared" si="2"/>
        <v>32</v>
      </c>
      <c r="V35" s="189">
        <f>(VLOOKUP($A35,'Raw Data NUTS2'!$A$2:$Y$42,'Raw Data NUTS2'!P$49,FALSE)-'Raw Data NUTS2'!P$47)/('Raw Data NUTS2'!P$46-'Raw Data NUTS2'!P$47)</f>
        <v>0.21929114143049228</v>
      </c>
      <c r="W35" s="189">
        <f>(VLOOKUP($A35,'Raw Data NUTS2'!$A$2:$Y$42,'Raw Data NUTS2'!Q$49,FALSE)-'Raw Data NUTS2'!Q$47)/('Raw Data NUTS2'!Q$46-'Raw Data NUTS2'!Q$47)</f>
        <v>1.2797852947587013E-2</v>
      </c>
      <c r="X35" s="189">
        <f>(VLOOKUP($A35,'Raw Data NUTS2'!$A$2:$Y$42,'Raw Data NUTS2'!R$49,FALSE)-'Raw Data NUTS2'!R$47)/('Raw Data NUTS2'!R$46-'Raw Data NUTS2'!R$47)</f>
        <v>0.55495597772275074</v>
      </c>
      <c r="Y35" s="190">
        <f t="shared" si="3"/>
        <v>0.26234832403360997</v>
      </c>
      <c r="Z35" s="197">
        <f t="shared" si="9"/>
        <v>37</v>
      </c>
      <c r="AB35" s="241">
        <f>(VLOOKUP($A35,'Raw Data NUTS2'!$A$2:$Y$42,'Raw Data NUTS2'!T$49,FALSE)-'Raw Data NUTS2'!T$47)/('Raw Data NUTS2'!T$46-'Raw Data NUTS2'!T$47)</f>
        <v>0.13298710772005715</v>
      </c>
      <c r="AC35" s="241">
        <f>(VLOOKUP($A35,'Raw Data NUTS2'!$A$2:$Y$42,'Raw Data NUTS2'!U$49,FALSE)-'Raw Data NUTS2'!U$47)/('Raw Data NUTS2'!U$46-'Raw Data NUTS2'!U$47)</f>
        <v>0.11800174714926122</v>
      </c>
      <c r="AD35" s="241">
        <f>(VLOOKUP($A35,'Raw Data NUTS2'!$A$2:$Y$42,'Raw Data NUTS2'!V$49,FALSE)-'Raw Data NUTS2'!V$47)/('Raw Data NUTS2'!V$46-'Raw Data NUTS2'!V$47)</f>
        <v>0.18432635851691823</v>
      </c>
      <c r="AE35" s="248">
        <f t="shared" si="4"/>
        <v>0.14510507112874554</v>
      </c>
      <c r="AF35" s="242">
        <f t="shared" si="10"/>
        <v>30</v>
      </c>
      <c r="AH35" s="243">
        <f>(VLOOKUP($A35,'Raw Data NUTS2'!$A$2:$Y$42,'Raw Data NUTS2'!X$49,FALSE)-'Raw Data NUTS2'!X$47)/('Raw Data NUTS2'!X$46-'Raw Data NUTS2'!X$47)</f>
        <v>0.33052787995491845</v>
      </c>
      <c r="AI35" s="243">
        <f>(VLOOKUP($A35,'Raw Data NUTS2'!$A$2:$Y$42,'Raw Data NUTS2'!Y$49,FALSE)-'Raw Data NUTS2'!Y$47)/('Raw Data NUTS2'!Y$46-'Raw Data NUTS2'!Y$47)</f>
        <v>9.199467004787254E-2</v>
      </c>
      <c r="AJ35" s="249">
        <f t="shared" si="5"/>
        <v>0.1635546330199863</v>
      </c>
      <c r="AK35" s="100">
        <f t="shared" si="11"/>
        <v>26</v>
      </c>
      <c r="AM35" s="250">
        <f t="shared" si="12"/>
        <v>0.52112543416054979</v>
      </c>
      <c r="AN35" s="251">
        <f t="shared" si="13"/>
        <v>33</v>
      </c>
    </row>
    <row r="36" spans="1:40" hidden="1">
      <c r="A36" s="10" t="s">
        <v>53</v>
      </c>
      <c r="B36" s="239">
        <f>(VLOOKUP($A36,'Raw Data NUTS2'!$A$2:$Y$42,'Raw Data NUTS2'!B$49,FALSE)-'Raw Data NUTS2'!B$47)/('Raw Data NUTS2'!B$46-'Raw Data NUTS2'!B$47)</f>
        <v>0.90700000000000003</v>
      </c>
      <c r="C36" s="239">
        <f>(VLOOKUP($A36,'Raw Data NUTS2'!$A$2:$Y$42,'Raw Data NUTS2'!C$49,FALSE)-'Raw Data NUTS2'!C$47)/('Raw Data NUTS2'!C$46-'Raw Data NUTS2'!C$47)</f>
        <v>0.52417892372099617</v>
      </c>
      <c r="D36" s="239">
        <f>(VLOOKUP($A36,'Raw Data NUTS2'!$A$2:$Y$42,'Raw Data NUTS2'!D$49,FALSE)-'Raw Data NUTS2'!D$47)/('Raw Data NUTS2'!D$46-'Raw Data NUTS2'!D$47)</f>
        <v>0.51028537734895452</v>
      </c>
      <c r="E36" s="245">
        <f t="shared" si="0"/>
        <v>0.84996080251731343</v>
      </c>
      <c r="F36" s="96">
        <f t="shared" si="6"/>
        <v>27</v>
      </c>
      <c r="H36" s="183">
        <f>(VLOOKUP($A36,'Raw Data NUTS2'!$A$2:$Y$42,'Raw Data NUTS2'!F$49,FALSE)-'Raw Data NUTS2'!F$47)/('Raw Data NUTS2'!F$46-'Raw Data NUTS2'!F$47)</f>
        <v>0.23931379105037703</v>
      </c>
      <c r="I36" s="183">
        <f>(VLOOKUP($A36,'Raw Data NUTS2'!$A$2:$Y$42,'Raw Data NUTS2'!G$49,FALSE)-'Raw Data NUTS2'!G$47)/('Raw Data NUTS2'!G$46-'Raw Data NUTS2'!G$47)</f>
        <v>0.28964392471162448</v>
      </c>
      <c r="J36" s="183">
        <f>(VLOOKUP($A36,'Raw Data NUTS2'!$A$2:$Y$42,'Raw Data NUTS2'!H$49,FALSE)-'Raw Data NUTS2'!H$47)/('Raw Data NUTS2'!H$46-'Raw Data NUTS2'!H$47)</f>
        <v>0.54241690911079266</v>
      </c>
      <c r="K36" s="183">
        <f>(VLOOKUP($A36,'Raw Data NUTS2'!$A$2:$Y$42,'Raw Data NUTS2'!I$49,FALSE)-'Raw Data NUTS2'!I$47)/('Raw Data NUTS2'!I$46-'Raw Data NUTS2'!I$47)</f>
        <v>0.28878825068904973</v>
      </c>
      <c r="L36" s="246">
        <f t="shared" si="1"/>
        <v>0.36654780516416724</v>
      </c>
      <c r="M36" s="240">
        <f t="shared" si="7"/>
        <v>32</v>
      </c>
      <c r="O36" s="186">
        <f>(VLOOKUP($A36,'Raw Data NUTS2'!$A$2:$Y$42,'Raw Data NUTS2'!K$49,FALSE)-'Raw Data NUTS2'!K$47)/('Raw Data NUTS2'!K$46-'Raw Data NUTS2'!K$47)</f>
        <v>0.9719866696452889</v>
      </c>
      <c r="P36" s="186">
        <f>(VLOOKUP($A36,'Raw Data NUTS2'!$A$2:$Y$42,'Raw Data NUTS2'!L$49,FALSE)-'Raw Data NUTS2'!L$47)/('Raw Data NUTS2'!L$46-'Raw Data NUTS2'!L$47)</f>
        <v>0.59528786038014159</v>
      </c>
      <c r="Q36" s="186">
        <f>(VLOOKUP($A36,'Raw Data NUTS2'!$A$2:$Y$42,'Raw Data NUTS2'!M$49,FALSE)-'Raw Data NUTS2'!M$47)/('Raw Data NUTS2'!M$46-'Raw Data NUTS2'!M$47)</f>
        <v>0.27989919607801134</v>
      </c>
      <c r="R36" s="186">
        <f>(VLOOKUP($A36,'Raw Data NUTS2'!$A$2:$Y$42,'Raw Data NUTS2'!N$49,FALSE)-'Raw Data NUTS2'!N$47)/('Raw Data NUTS2'!N$46-'Raw Data NUTS2'!N$47)</f>
        <v>0.83753400678758649</v>
      </c>
      <c r="S36" s="247">
        <f t="shared" si="8"/>
        <v>0.81231818418290369</v>
      </c>
      <c r="T36" s="185">
        <f t="shared" si="2"/>
        <v>15</v>
      </c>
      <c r="V36" s="189">
        <f>(VLOOKUP($A36,'Raw Data NUTS2'!$A$2:$Y$42,'Raw Data NUTS2'!P$49,FALSE)-'Raw Data NUTS2'!P$47)/('Raw Data NUTS2'!P$46-'Raw Data NUTS2'!P$47)</f>
        <v>0.27823368088697181</v>
      </c>
      <c r="W36" s="189">
        <f>(VLOOKUP($A36,'Raw Data NUTS2'!$A$2:$Y$42,'Raw Data NUTS2'!Q$49,FALSE)-'Raw Data NUTS2'!Q$47)/('Raw Data NUTS2'!Q$46-'Raw Data NUTS2'!Q$47)</f>
        <v>3.0766221759985522E-2</v>
      </c>
      <c r="X36" s="189">
        <f>(VLOOKUP($A36,'Raw Data NUTS2'!$A$2:$Y$42,'Raw Data NUTS2'!R$49,FALSE)-'Raw Data NUTS2'!R$47)/('Raw Data NUTS2'!R$46-'Raw Data NUTS2'!R$47)</f>
        <v>0.54969511872654331</v>
      </c>
      <c r="Y36" s="190">
        <f t="shared" si="3"/>
        <v>0.28623167379116687</v>
      </c>
      <c r="Z36" s="197">
        <f t="shared" si="9"/>
        <v>35</v>
      </c>
      <c r="AB36" s="241">
        <f>(VLOOKUP($A36,'Raw Data NUTS2'!$A$2:$Y$42,'Raw Data NUTS2'!T$49,FALSE)-'Raw Data NUTS2'!T$47)/('Raw Data NUTS2'!T$46-'Raw Data NUTS2'!T$47)</f>
        <v>0.21616337729001103</v>
      </c>
      <c r="AC36" s="241">
        <f>(VLOOKUP($A36,'Raw Data NUTS2'!$A$2:$Y$42,'Raw Data NUTS2'!U$49,FALSE)-'Raw Data NUTS2'!U$47)/('Raw Data NUTS2'!U$46-'Raw Data NUTS2'!U$47)</f>
        <v>1</v>
      </c>
      <c r="AD36" s="241">
        <f>(VLOOKUP($A36,'Raw Data NUTS2'!$A$2:$Y$42,'Raw Data NUTS2'!V$49,FALSE)-'Raw Data NUTS2'!V$47)/('Raw Data NUTS2'!V$46-'Raw Data NUTS2'!V$47)</f>
        <v>0.14876806243487431</v>
      </c>
      <c r="AE36" s="248">
        <f t="shared" si="4"/>
        <v>0.4549771465749618</v>
      </c>
      <c r="AF36" s="242">
        <f t="shared" si="10"/>
        <v>8</v>
      </c>
      <c r="AH36" s="243">
        <f>(VLOOKUP($A36,'Raw Data NUTS2'!$A$2:$Y$42,'Raw Data NUTS2'!X$49,FALSE)-'Raw Data NUTS2'!X$47)/('Raw Data NUTS2'!X$46-'Raw Data NUTS2'!X$47)</f>
        <v>0.1919043818875531</v>
      </c>
      <c r="AI36" s="243">
        <f>(VLOOKUP($A36,'Raw Data NUTS2'!$A$2:$Y$42,'Raw Data NUTS2'!Y$49,FALSE)-'Raw Data NUTS2'!Y$47)/('Raw Data NUTS2'!Y$46-'Raw Data NUTS2'!Y$47)</f>
        <v>8.3859102763775964E-2</v>
      </c>
      <c r="AJ36" s="249">
        <f t="shared" si="5"/>
        <v>0.11627268650090911</v>
      </c>
      <c r="AK36" s="100">
        <f t="shared" si="11"/>
        <v>35</v>
      </c>
      <c r="AM36" s="250">
        <f t="shared" si="12"/>
        <v>0.60234842218141726</v>
      </c>
      <c r="AN36" s="251">
        <f t="shared" si="13"/>
        <v>19</v>
      </c>
    </row>
    <row r="37" spans="1:40" hidden="1">
      <c r="A37" s="10" t="s">
        <v>54</v>
      </c>
      <c r="B37" s="239">
        <f>(VLOOKUP($A37,'Raw Data NUTS2'!$A$2:$Y$42,'Raw Data NUTS2'!B$49,FALSE)-'Raw Data NUTS2'!B$47)/('Raw Data NUTS2'!B$46-'Raw Data NUTS2'!B$47)</f>
        <v>0.88700000000000001</v>
      </c>
      <c r="C37" s="239">
        <f>(VLOOKUP($A37,'Raw Data NUTS2'!$A$2:$Y$42,'Raw Data NUTS2'!C$49,FALSE)-'Raw Data NUTS2'!C$47)/('Raw Data NUTS2'!C$46-'Raw Data NUTS2'!C$47)</f>
        <v>0.61078704166451503</v>
      </c>
      <c r="D37" s="239">
        <f>(VLOOKUP($A37,'Raw Data NUTS2'!$A$2:$Y$42,'Raw Data NUTS2'!D$49,FALSE)-'Raw Data NUTS2'!D$47)/('Raw Data NUTS2'!D$46-'Raw Data NUTS2'!D$47)</f>
        <v>0.5991969143690633</v>
      </c>
      <c r="E37" s="245">
        <f t="shared" si="0"/>
        <v>0.8457305333683105</v>
      </c>
      <c r="F37" s="96">
        <f t="shared" si="6"/>
        <v>30</v>
      </c>
      <c r="H37" s="183">
        <f>(VLOOKUP($A37,'Raw Data NUTS2'!$A$2:$Y$42,'Raw Data NUTS2'!F$49,FALSE)-'Raw Data NUTS2'!F$47)/('Raw Data NUTS2'!F$46-'Raw Data NUTS2'!F$47)</f>
        <v>0.12093452742531188</v>
      </c>
      <c r="I37" s="183">
        <f>(VLOOKUP($A37,'Raw Data NUTS2'!$A$2:$Y$42,'Raw Data NUTS2'!G$49,FALSE)-'Raw Data NUTS2'!G$47)/('Raw Data NUTS2'!G$46-'Raw Data NUTS2'!G$47)</f>
        <v>0.16743376934099527</v>
      </c>
      <c r="J37" s="183">
        <f>(VLOOKUP($A37,'Raw Data NUTS2'!$A$2:$Y$42,'Raw Data NUTS2'!H$49,FALSE)-'Raw Data NUTS2'!H$47)/('Raw Data NUTS2'!H$46-'Raw Data NUTS2'!H$47)</f>
        <v>0.55230173761592305</v>
      </c>
      <c r="K37" s="183">
        <f>(VLOOKUP($A37,'Raw Data NUTS2'!$A$2:$Y$42,'Raw Data NUTS2'!I$49,FALSE)-'Raw Data NUTS2'!I$47)/('Raw Data NUTS2'!I$46-'Raw Data NUTS2'!I$47)</f>
        <v>0.36579422024573693</v>
      </c>
      <c r="L37" s="246">
        <f t="shared" si="1"/>
        <v>0.34916383634953913</v>
      </c>
      <c r="M37" s="240">
        <f t="shared" si="7"/>
        <v>35</v>
      </c>
      <c r="O37" s="186">
        <f>(VLOOKUP($A37,'Raw Data NUTS2'!$A$2:$Y$42,'Raw Data NUTS2'!K$49,FALSE)-'Raw Data NUTS2'!K$47)/('Raw Data NUTS2'!K$46-'Raw Data NUTS2'!K$47)</f>
        <v>0.92290677600345272</v>
      </c>
      <c r="P37" s="186">
        <f>(VLOOKUP($A37,'Raw Data NUTS2'!$A$2:$Y$42,'Raw Data NUTS2'!L$49,FALSE)-'Raw Data NUTS2'!L$47)/('Raw Data NUTS2'!L$46-'Raw Data NUTS2'!L$47)</f>
        <v>0.44918996467334837</v>
      </c>
      <c r="Q37" s="186">
        <f>(VLOOKUP($A37,'Raw Data NUTS2'!$A$2:$Y$42,'Raw Data NUTS2'!M$49,FALSE)-'Raw Data NUTS2'!M$47)/('Raw Data NUTS2'!M$46-'Raw Data NUTS2'!M$47)</f>
        <v>0.37071604405441261</v>
      </c>
      <c r="R37" s="186">
        <f>(VLOOKUP($A37,'Raw Data NUTS2'!$A$2:$Y$42,'Raw Data NUTS2'!N$49,FALSE)-'Raw Data NUTS2'!N$47)/('Raw Data NUTS2'!N$46-'Raw Data NUTS2'!N$47)</f>
        <v>0.79997881999392573</v>
      </c>
      <c r="S37" s="247">
        <f t="shared" si="8"/>
        <v>0.7680223868667978</v>
      </c>
      <c r="T37" s="185">
        <f t="shared" si="2"/>
        <v>26</v>
      </c>
      <c r="V37" s="189">
        <f>(VLOOKUP($A37,'Raw Data NUTS2'!$A$2:$Y$42,'Raw Data NUTS2'!P$49,FALSE)-'Raw Data NUTS2'!P$47)/('Raw Data NUTS2'!P$46-'Raw Data NUTS2'!P$47)</f>
        <v>0.25881463597009524</v>
      </c>
      <c r="W37" s="189">
        <f>(VLOOKUP($A37,'Raw Data NUTS2'!$A$2:$Y$42,'Raw Data NUTS2'!Q$49,FALSE)-'Raw Data NUTS2'!Q$47)/('Raw Data NUTS2'!Q$46-'Raw Data NUTS2'!Q$47)</f>
        <v>3.6835136483321665E-2</v>
      </c>
      <c r="X37" s="189">
        <f>(VLOOKUP($A37,'Raw Data NUTS2'!$A$2:$Y$42,'Raw Data NUTS2'!R$49,FALSE)-'Raw Data NUTS2'!R$47)/('Raw Data NUTS2'!R$46-'Raw Data NUTS2'!R$47)</f>
        <v>0.47964637381930403</v>
      </c>
      <c r="Y37" s="190">
        <f t="shared" si="3"/>
        <v>0.25843204875757364</v>
      </c>
      <c r="Z37" s="197">
        <f t="shared" si="9"/>
        <v>41</v>
      </c>
      <c r="AB37" s="241">
        <f>(VLOOKUP($A37,'Raw Data NUTS2'!$A$2:$Y$42,'Raw Data NUTS2'!T$49,FALSE)-'Raw Data NUTS2'!T$47)/('Raw Data NUTS2'!T$46-'Raw Data NUTS2'!T$47)</f>
        <v>5.3782509507707563E-2</v>
      </c>
      <c r="AC37" s="241">
        <f>(VLOOKUP($A37,'Raw Data NUTS2'!$A$2:$Y$42,'Raw Data NUTS2'!U$49,FALSE)-'Raw Data NUTS2'!U$47)/('Raw Data NUTS2'!U$46-'Raw Data NUTS2'!U$47)</f>
        <v>7.1230041330499733E-2</v>
      </c>
      <c r="AD37" s="241">
        <f>(VLOOKUP($A37,'Raw Data NUTS2'!$A$2:$Y$42,'Raw Data NUTS2'!V$49,FALSE)-'Raw Data NUTS2'!V$47)/('Raw Data NUTS2'!V$46-'Raw Data NUTS2'!V$47)</f>
        <v>6.0578117431863338E-2</v>
      </c>
      <c r="AE37" s="248">
        <f t="shared" si="4"/>
        <v>6.1863556090023537E-2</v>
      </c>
      <c r="AF37" s="242">
        <f t="shared" si="10"/>
        <v>41</v>
      </c>
      <c r="AH37" s="243">
        <f>(VLOOKUP($A37,'Raw Data NUTS2'!$A$2:$Y$42,'Raw Data NUTS2'!X$49,FALSE)-'Raw Data NUTS2'!X$47)/('Raw Data NUTS2'!X$46-'Raw Data NUTS2'!X$47)</f>
        <v>0.3267518909463169</v>
      </c>
      <c r="AI37" s="243">
        <f>(VLOOKUP($A37,'Raw Data NUTS2'!$A$2:$Y$42,'Raw Data NUTS2'!Y$49,FALSE)-'Raw Data NUTS2'!Y$47)/('Raw Data NUTS2'!Y$46-'Raw Data NUTS2'!Y$47)</f>
        <v>0.1161696695578561</v>
      </c>
      <c r="AJ37" s="249">
        <f t="shared" si="5"/>
        <v>0.17934433597439434</v>
      </c>
      <c r="AK37" s="100">
        <f t="shared" si="11"/>
        <v>22</v>
      </c>
      <c r="AM37" s="250">
        <f t="shared" si="12"/>
        <v>0.50629914198832615</v>
      </c>
      <c r="AN37" s="251">
        <f t="shared" si="13"/>
        <v>37</v>
      </c>
    </row>
    <row r="38" spans="1:40" hidden="1">
      <c r="A38" s="10" t="s">
        <v>55</v>
      </c>
      <c r="B38" s="239">
        <f>(VLOOKUP($A38,'Raw Data NUTS2'!$A$2:$Y$42,'Raw Data NUTS2'!B$49,FALSE)-'Raw Data NUTS2'!B$47)/('Raw Data NUTS2'!B$46-'Raw Data NUTS2'!B$47)</f>
        <v>0.94599999999999995</v>
      </c>
      <c r="C38" s="239">
        <f>(VLOOKUP($A38,'Raw Data NUTS2'!$A$2:$Y$42,'Raw Data NUTS2'!C$49,FALSE)-'Raw Data NUTS2'!C$47)/('Raw Data NUTS2'!C$46-'Raw Data NUTS2'!C$47)</f>
        <v>0.56070339086159549</v>
      </c>
      <c r="D38" s="239">
        <f>(VLOOKUP($A38,'Raw Data NUTS2'!$A$2:$Y$42,'Raw Data NUTS2'!D$49,FALSE)-'Raw Data NUTS2'!D$47)/('Raw Data NUTS2'!D$46-'Raw Data NUTS2'!D$47)</f>
        <v>0.54183819069016603</v>
      </c>
      <c r="E38" s="245">
        <f t="shared" si="0"/>
        <v>0.8882347498696409</v>
      </c>
      <c r="F38" s="96">
        <f t="shared" si="6"/>
        <v>5</v>
      </c>
      <c r="H38" s="183">
        <f>(VLOOKUP($A38,'Raw Data NUTS2'!$A$2:$Y$42,'Raw Data NUTS2'!F$49,FALSE)-'Raw Data NUTS2'!F$47)/('Raw Data NUTS2'!F$46-'Raw Data NUTS2'!F$47)</f>
        <v>0.64970119149395933</v>
      </c>
      <c r="I38" s="183">
        <f>(VLOOKUP($A38,'Raw Data NUTS2'!$A$2:$Y$42,'Raw Data NUTS2'!G$49,FALSE)-'Raw Data NUTS2'!G$47)/('Raw Data NUTS2'!G$46-'Raw Data NUTS2'!G$47)</f>
        <v>0.56213068811455802</v>
      </c>
      <c r="J38" s="183">
        <f>(VLOOKUP($A38,'Raw Data NUTS2'!$A$2:$Y$42,'Raw Data NUTS2'!H$49,FALSE)-'Raw Data NUTS2'!H$47)/('Raw Data NUTS2'!H$46-'Raw Data NUTS2'!H$47)</f>
        <v>0.69129113506533701</v>
      </c>
      <c r="K38" s="183">
        <f>(VLOOKUP($A38,'Raw Data NUTS2'!$A$2:$Y$42,'Raw Data NUTS2'!I$49,FALSE)-'Raw Data NUTS2'!I$47)/('Raw Data NUTS2'!I$46-'Raw Data NUTS2'!I$47)</f>
        <v>0.43091766747929522</v>
      </c>
      <c r="L38" s="246">
        <f t="shared" si="1"/>
        <v>0.56609148081311056</v>
      </c>
      <c r="M38" s="240">
        <f t="shared" si="7"/>
        <v>9</v>
      </c>
      <c r="O38" s="186">
        <f>(VLOOKUP($A38,'Raw Data NUTS2'!$A$2:$Y$42,'Raw Data NUTS2'!K$49,FALSE)-'Raw Data NUTS2'!K$47)/('Raw Data NUTS2'!K$46-'Raw Data NUTS2'!K$47)</f>
        <v>0.96145773778236088</v>
      </c>
      <c r="P38" s="186">
        <f>(VLOOKUP($A38,'Raw Data NUTS2'!$A$2:$Y$42,'Raw Data NUTS2'!L$49,FALSE)-'Raw Data NUTS2'!L$47)/('Raw Data NUTS2'!L$46-'Raw Data NUTS2'!L$47)</f>
        <v>0.54012027868254031</v>
      </c>
      <c r="Q38" s="186">
        <f>(VLOOKUP($A38,'Raw Data NUTS2'!$A$2:$Y$42,'Raw Data NUTS2'!M$49,FALSE)-'Raw Data NUTS2'!M$47)/('Raw Data NUTS2'!M$46-'Raw Data NUTS2'!M$47)</f>
        <v>0.22916442076573015</v>
      </c>
      <c r="R38" s="186">
        <f>(VLOOKUP($A38,'Raw Data NUTS2'!$A$2:$Y$42,'Raw Data NUTS2'!N$49,FALSE)-'Raw Data NUTS2'!N$47)/('Raw Data NUTS2'!N$46-'Raw Data NUTS2'!N$47)</f>
        <v>0.83695242456932606</v>
      </c>
      <c r="S38" s="247">
        <f t="shared" si="8"/>
        <v>0.80178087243307461</v>
      </c>
      <c r="T38" s="185">
        <f t="shared" si="2"/>
        <v>19</v>
      </c>
      <c r="V38" s="189">
        <f>(VLOOKUP($A38,'Raw Data NUTS2'!$A$2:$Y$42,'Raw Data NUTS2'!P$49,FALSE)-'Raw Data NUTS2'!P$47)/('Raw Data NUTS2'!P$46-'Raw Data NUTS2'!P$47)</f>
        <v>0.42666234200241598</v>
      </c>
      <c r="W38" s="189">
        <f>(VLOOKUP($A38,'Raw Data NUTS2'!$A$2:$Y$42,'Raw Data NUTS2'!Q$49,FALSE)-'Raw Data NUTS2'!Q$47)/('Raw Data NUTS2'!Q$46-'Raw Data NUTS2'!Q$47)</f>
        <v>0.1015107894293706</v>
      </c>
      <c r="X38" s="189">
        <f>(VLOOKUP($A38,'Raw Data NUTS2'!$A$2:$Y$42,'Raw Data NUTS2'!R$49,FALSE)-'Raw Data NUTS2'!R$47)/('Raw Data NUTS2'!R$46-'Raw Data NUTS2'!R$47)</f>
        <v>0.682100642662403</v>
      </c>
      <c r="Y38" s="190">
        <f t="shared" si="3"/>
        <v>0.40342459136472986</v>
      </c>
      <c r="Z38" s="197">
        <f t="shared" si="9"/>
        <v>9</v>
      </c>
      <c r="AB38" s="241">
        <f>(VLOOKUP($A38,'Raw Data NUTS2'!$A$2:$Y$42,'Raw Data NUTS2'!T$49,FALSE)-'Raw Data NUTS2'!T$47)/('Raw Data NUTS2'!T$46-'Raw Data NUTS2'!T$47)</f>
        <v>0.31435302111848484</v>
      </c>
      <c r="AC38" s="241">
        <f>(VLOOKUP($A38,'Raw Data NUTS2'!$A$2:$Y$42,'Raw Data NUTS2'!U$49,FALSE)-'Raw Data NUTS2'!U$47)/('Raw Data NUTS2'!U$46-'Raw Data NUTS2'!U$47)</f>
        <v>0.17496509034144747</v>
      </c>
      <c r="AD38" s="241">
        <f>(VLOOKUP($A38,'Raw Data NUTS2'!$A$2:$Y$42,'Raw Data NUTS2'!V$49,FALSE)-'Raw Data NUTS2'!V$47)/('Raw Data NUTS2'!V$46-'Raw Data NUTS2'!V$47)</f>
        <v>0.43633188255805277</v>
      </c>
      <c r="AE38" s="248">
        <f t="shared" si="4"/>
        <v>0.30854999800599503</v>
      </c>
      <c r="AF38" s="242">
        <f t="shared" si="10"/>
        <v>19</v>
      </c>
      <c r="AH38" s="243">
        <f>(VLOOKUP($A38,'Raw Data NUTS2'!$A$2:$Y$42,'Raw Data NUTS2'!X$49,FALSE)-'Raw Data NUTS2'!X$47)/('Raw Data NUTS2'!X$46-'Raw Data NUTS2'!X$47)</f>
        <v>0.34598074448583843</v>
      </c>
      <c r="AI38" s="243">
        <f>(VLOOKUP($A38,'Raw Data NUTS2'!$A$2:$Y$42,'Raw Data NUTS2'!Y$49,FALSE)-'Raw Data NUTS2'!Y$47)/('Raw Data NUTS2'!Y$46-'Raw Data NUTS2'!Y$47)</f>
        <v>0.24723398570753574</v>
      </c>
      <c r="AJ38" s="249">
        <f t="shared" si="5"/>
        <v>0.27685801334102655</v>
      </c>
      <c r="AK38" s="100">
        <f t="shared" si="11"/>
        <v>9</v>
      </c>
      <c r="AM38" s="250">
        <f t="shared" si="12"/>
        <v>0.62583066540296328</v>
      </c>
      <c r="AN38" s="251">
        <f t="shared" si="13"/>
        <v>12</v>
      </c>
    </row>
    <row r="39" spans="1:40">
      <c r="A39" s="10" t="s">
        <v>56</v>
      </c>
      <c r="B39" s="239">
        <f>(VLOOKUP($A39,'Raw Data NUTS2'!$A$2:$Y$42,'Raw Data NUTS2'!B$49,FALSE)-'Raw Data NUTS2'!B$47)/('Raw Data NUTS2'!B$46-'Raw Data NUTS2'!B$47)</f>
        <v>0.87</v>
      </c>
      <c r="C39" s="239">
        <f>(VLOOKUP($A39,'Raw Data NUTS2'!$A$2:$Y$42,'Raw Data NUTS2'!C$49,FALSE)-'Raw Data NUTS2'!C$47)/('Raw Data NUTS2'!C$46-'Raw Data NUTS2'!C$47)</f>
        <v>0.49949026503221267</v>
      </c>
      <c r="D39" s="239">
        <f>(VLOOKUP($A39,'Raw Data NUTS2'!$A$2:$Y$42,'Raw Data NUTS2'!D$49,FALSE)-'Raw Data NUTS2'!D$47)/('Raw Data NUTS2'!D$46-'Raw Data NUTS2'!D$47)</f>
        <v>0.63207740671026802</v>
      </c>
      <c r="E39" s="245">
        <f t="shared" si="0"/>
        <v>0.82548056134701064</v>
      </c>
      <c r="F39" s="96">
        <f t="shared" si="6"/>
        <v>40</v>
      </c>
      <c r="H39" s="183">
        <f>(VLOOKUP($A39,'Raw Data NUTS2'!$A$2:$Y$42,'Raw Data NUTS2'!F$49,FALSE)-'Raw Data NUTS2'!F$47)/('Raw Data NUTS2'!F$46-'Raw Data NUTS2'!F$47)</f>
        <v>0.1779734134416199</v>
      </c>
      <c r="I39" s="183">
        <f>(VLOOKUP($A39,'Raw Data NUTS2'!$A$2:$Y$42,'Raw Data NUTS2'!G$49,FALSE)-'Raw Data NUTS2'!G$47)/('Raw Data NUTS2'!G$46-'Raw Data NUTS2'!G$47)</f>
        <v>0.25480656621655751</v>
      </c>
      <c r="J39" s="183">
        <f>(VLOOKUP($A39,'Raw Data NUTS2'!$A$2:$Y$42,'Raw Data NUTS2'!H$49,FALSE)-'Raw Data NUTS2'!H$47)/('Raw Data NUTS2'!H$46-'Raw Data NUTS2'!H$47)</f>
        <v>0.48727890147182512</v>
      </c>
      <c r="K39" s="183">
        <f>(VLOOKUP($A39,'Raw Data NUTS2'!$A$2:$Y$42,'Raw Data NUTS2'!I$49,FALSE)-'Raw Data NUTS2'!I$47)/('Raw Data NUTS2'!I$46-'Raw Data NUTS2'!I$47)</f>
        <v>0.40730959562979269</v>
      </c>
      <c r="L39" s="246">
        <f t="shared" si="1"/>
        <v>0.37233388386056165</v>
      </c>
      <c r="M39" s="240">
        <f t="shared" si="7"/>
        <v>30</v>
      </c>
      <c r="O39" s="186">
        <f>(VLOOKUP($A39,'Raw Data NUTS2'!$A$2:$Y$42,'Raw Data NUTS2'!K$49,FALSE)-'Raw Data NUTS2'!K$47)/('Raw Data NUTS2'!K$46-'Raw Data NUTS2'!K$47)</f>
        <v>0.95408575676318763</v>
      </c>
      <c r="P39" s="186">
        <f>(VLOOKUP($A39,'Raw Data NUTS2'!$A$2:$Y$42,'Raw Data NUTS2'!L$49,FALSE)-'Raw Data NUTS2'!L$47)/('Raw Data NUTS2'!L$46-'Raw Data NUTS2'!L$47)</f>
        <v>0.67049004105753962</v>
      </c>
      <c r="Q39" s="186">
        <f>(VLOOKUP($A39,'Raw Data NUTS2'!$A$2:$Y$42,'Raw Data NUTS2'!M$49,FALSE)-'Raw Data NUTS2'!M$47)/('Raw Data NUTS2'!M$46-'Raw Data NUTS2'!M$47)</f>
        <v>0.19584767028416272</v>
      </c>
      <c r="R39" s="186">
        <f>(VLOOKUP($A39,'Raw Data NUTS2'!$A$2:$Y$42,'Raw Data NUTS2'!N$49,FALSE)-'Raw Data NUTS2'!N$47)/('Raw Data NUTS2'!N$46-'Raw Data NUTS2'!N$47)</f>
        <v>0.7982864847624721</v>
      </c>
      <c r="S39" s="247">
        <f t="shared" si="8"/>
        <v>0.78654475406820645</v>
      </c>
      <c r="T39" s="185">
        <f t="shared" si="2"/>
        <v>21</v>
      </c>
      <c r="V39" s="189">
        <f>(VLOOKUP($A39,'Raw Data NUTS2'!$A$2:$Y$42,'Raw Data NUTS2'!P$49,FALSE)-'Raw Data NUTS2'!P$47)/('Raw Data NUTS2'!P$46-'Raw Data NUTS2'!P$47)</f>
        <v>0.2778451515159398</v>
      </c>
      <c r="W39" s="189">
        <f>(VLOOKUP($A39,'Raw Data NUTS2'!$A$2:$Y$42,'Raw Data NUTS2'!Q$49,FALSE)-'Raw Data NUTS2'!Q$47)/('Raw Data NUTS2'!Q$46-'Raw Data NUTS2'!Q$47)</f>
        <v>1.3413311102391155E-2</v>
      </c>
      <c r="X39" s="189">
        <f>(VLOOKUP($A39,'Raw Data NUTS2'!$A$2:$Y$42,'Raw Data NUTS2'!R$49,FALSE)-'Raw Data NUTS2'!R$47)/('Raw Data NUTS2'!R$46-'Raw Data NUTS2'!R$47)</f>
        <v>0.4880972214731234</v>
      </c>
      <c r="Y39" s="190">
        <f t="shared" si="3"/>
        <v>0.25978522803048476</v>
      </c>
      <c r="Z39" s="197">
        <f t="shared" si="9"/>
        <v>39</v>
      </c>
      <c r="AB39" s="241">
        <f>(VLOOKUP($A39,'Raw Data NUTS2'!$A$2:$Y$42,'Raw Data NUTS2'!T$49,FALSE)-'Raw Data NUTS2'!T$47)/('Raw Data NUTS2'!T$46-'Raw Data NUTS2'!T$47)</f>
        <v>0.19447312398549696</v>
      </c>
      <c r="AC39" s="241">
        <f>(VLOOKUP($A39,'Raw Data NUTS2'!$A$2:$Y$42,'Raw Data NUTS2'!U$49,FALSE)-'Raw Data NUTS2'!U$47)/('Raw Data NUTS2'!U$46-'Raw Data NUTS2'!U$47)</f>
        <v>0.65236533498192095</v>
      </c>
      <c r="AD39" s="241">
        <f>(VLOOKUP($A39,'Raw Data NUTS2'!$A$2:$Y$42,'Raw Data NUTS2'!V$49,FALSE)-'Raw Data NUTS2'!V$47)/('Raw Data NUTS2'!V$46-'Raw Data NUTS2'!V$47)</f>
        <v>0.15851684057873225</v>
      </c>
      <c r="AE39" s="248">
        <f t="shared" si="4"/>
        <v>0.33511843318205004</v>
      </c>
      <c r="AF39" s="242">
        <f t="shared" si="10"/>
        <v>14</v>
      </c>
      <c r="AH39" s="243">
        <f>(VLOOKUP($A39,'Raw Data NUTS2'!$A$2:$Y$42,'Raw Data NUTS2'!X$49,FALSE)-'Raw Data NUTS2'!X$47)/('Raw Data NUTS2'!X$46-'Raw Data NUTS2'!X$47)</f>
        <v>0.56389059217381543</v>
      </c>
      <c r="AI39" s="243">
        <f>(VLOOKUP($A39,'Raw Data NUTS2'!$A$2:$Y$42,'Raw Data NUTS2'!Y$49,FALSE)-'Raw Data NUTS2'!Y$47)/('Raw Data NUTS2'!Y$46-'Raw Data NUTS2'!Y$47)</f>
        <v>0.13642541702541777</v>
      </c>
      <c r="AJ39" s="249">
        <f t="shared" si="5"/>
        <v>0.26466496956993707</v>
      </c>
      <c r="AK39" s="100">
        <f t="shared" si="11"/>
        <v>10</v>
      </c>
      <c r="AM39" s="250">
        <f t="shared" si="12"/>
        <v>0.56116723984630756</v>
      </c>
      <c r="AN39" s="251">
        <f t="shared" si="13"/>
        <v>26</v>
      </c>
    </row>
    <row r="40" spans="1:40" hidden="1">
      <c r="A40" s="10" t="s">
        <v>57</v>
      </c>
      <c r="B40" s="239">
        <f>(VLOOKUP($A40,'Raw Data NUTS2'!$A$2:$Y$42,'Raw Data NUTS2'!B$49,FALSE)-'Raw Data NUTS2'!B$47)/('Raw Data NUTS2'!B$46-'Raw Data NUTS2'!B$47)</f>
        <v>0.91299999999999992</v>
      </c>
      <c r="C40" s="239">
        <f>(VLOOKUP($A40,'Raw Data NUTS2'!$A$2:$Y$42,'Raw Data NUTS2'!C$49,FALSE)-'Raw Data NUTS2'!C$47)/('Raw Data NUTS2'!C$46-'Raw Data NUTS2'!C$47)</f>
        <v>0.63801646882797558</v>
      </c>
      <c r="D40" s="239">
        <f>(VLOOKUP($A40,'Raw Data NUTS2'!$A$2:$Y$42,'Raw Data NUTS2'!D$49,FALSE)-'Raw Data NUTS2'!D$47)/('Raw Data NUTS2'!D$46-'Raw Data NUTS2'!D$47)</f>
        <v>0.68664526070316301</v>
      </c>
      <c r="E40" s="245">
        <f t="shared" si="0"/>
        <v>0.87631671191691241</v>
      </c>
      <c r="F40" s="96">
        <f t="shared" si="6"/>
        <v>11</v>
      </c>
      <c r="H40" s="183">
        <f>(VLOOKUP($A40,'Raw Data NUTS2'!$A$2:$Y$42,'Raw Data NUTS2'!F$49,FALSE)-'Raw Data NUTS2'!F$47)/('Raw Data NUTS2'!F$46-'Raw Data NUTS2'!F$47)</f>
        <v>0.27074884403524502</v>
      </c>
      <c r="I40" s="183">
        <f>(VLOOKUP($A40,'Raw Data NUTS2'!$A$2:$Y$42,'Raw Data NUTS2'!G$49,FALSE)-'Raw Data NUTS2'!G$47)/('Raw Data NUTS2'!G$46-'Raw Data NUTS2'!G$47)</f>
        <v>0.47004994609300754</v>
      </c>
      <c r="J40" s="183">
        <f>(VLOOKUP($A40,'Raw Data NUTS2'!$A$2:$Y$42,'Raw Data NUTS2'!H$49,FALSE)-'Raw Data NUTS2'!H$47)/('Raw Data NUTS2'!H$46-'Raw Data NUTS2'!H$47)</f>
        <v>0.61455262311442482</v>
      </c>
      <c r="K40" s="183">
        <f>(VLOOKUP($A40,'Raw Data NUTS2'!$A$2:$Y$42,'Raw Data NUTS2'!I$49,FALSE)-'Raw Data NUTS2'!I$47)/('Raw Data NUTS2'!I$46-'Raw Data NUTS2'!I$47)</f>
        <v>0.32563786172292652</v>
      </c>
      <c r="L40" s="246">
        <f t="shared" si="1"/>
        <v>0.45958902261144197</v>
      </c>
      <c r="M40" s="240">
        <f t="shared" si="7"/>
        <v>15</v>
      </c>
      <c r="O40" s="186">
        <f>(VLOOKUP($A40,'Raw Data NUTS2'!$A$2:$Y$42,'Raw Data NUTS2'!K$49,FALSE)-'Raw Data NUTS2'!K$47)/('Raw Data NUTS2'!K$46-'Raw Data NUTS2'!K$47)</f>
        <v>0.97064206505477779</v>
      </c>
      <c r="P40" s="186">
        <f>(VLOOKUP($A40,'Raw Data NUTS2'!$A$2:$Y$42,'Raw Data NUTS2'!L$49,FALSE)-'Raw Data NUTS2'!L$47)/('Raw Data NUTS2'!L$46-'Raw Data NUTS2'!L$47)</f>
        <v>0.75835291214468958</v>
      </c>
      <c r="Q40" s="186">
        <f>(VLOOKUP($A40,'Raw Data NUTS2'!$A$2:$Y$42,'Raw Data NUTS2'!M$49,FALSE)-'Raw Data NUTS2'!M$47)/('Raw Data NUTS2'!M$46-'Raw Data NUTS2'!M$47)</f>
        <v>0.728685229264882</v>
      </c>
      <c r="R40" s="186">
        <f>(VLOOKUP($A40,'Raw Data NUTS2'!$A$2:$Y$42,'Raw Data NUTS2'!N$49,FALSE)-'Raw Data NUTS2'!N$47)/('Raw Data NUTS2'!N$46-'Raw Data NUTS2'!N$47)</f>
        <v>0.90342162220519961</v>
      </c>
      <c r="S40" s="247">
        <f t="shared" si="8"/>
        <v>0.89362202012204839</v>
      </c>
      <c r="T40" s="185">
        <f t="shared" si="2"/>
        <v>6</v>
      </c>
      <c r="V40" s="189">
        <f>(VLOOKUP($A40,'Raw Data NUTS2'!$A$2:$Y$42,'Raw Data NUTS2'!P$49,FALSE)-'Raw Data NUTS2'!P$47)/('Raw Data NUTS2'!P$46-'Raw Data NUTS2'!P$47)</f>
        <v>0.322240803557577</v>
      </c>
      <c r="W40" s="189">
        <f>(VLOOKUP($A40,'Raw Data NUTS2'!$A$2:$Y$42,'Raw Data NUTS2'!Q$49,FALSE)-'Raw Data NUTS2'!Q$47)/('Raw Data NUTS2'!Q$46-'Raw Data NUTS2'!Q$47)</f>
        <v>0.11172083573905753</v>
      </c>
      <c r="X40" s="189">
        <f>(VLOOKUP($A40,'Raw Data NUTS2'!$A$2:$Y$42,'Raw Data NUTS2'!R$49,FALSE)-'Raw Data NUTS2'!R$47)/('Raw Data NUTS2'!R$46-'Raw Data NUTS2'!R$47)</f>
        <v>0.55475415741745115</v>
      </c>
      <c r="Y40" s="190">
        <f t="shared" si="3"/>
        <v>0.32957193223802855</v>
      </c>
      <c r="Z40" s="197">
        <f t="shared" si="9"/>
        <v>24</v>
      </c>
      <c r="AB40" s="241">
        <f>(VLOOKUP($A40,'Raw Data NUTS2'!$A$2:$Y$42,'Raw Data NUTS2'!T$49,FALSE)-'Raw Data NUTS2'!T$47)/('Raw Data NUTS2'!T$46-'Raw Data NUTS2'!T$47)</f>
        <v>0.31803340959273324</v>
      </c>
      <c r="AC40" s="241">
        <f>(VLOOKUP($A40,'Raw Data NUTS2'!$A$2:$Y$42,'Raw Data NUTS2'!U$49,FALSE)-'Raw Data NUTS2'!U$47)/('Raw Data NUTS2'!U$46-'Raw Data NUTS2'!U$47)</f>
        <v>0.56021084132450194</v>
      </c>
      <c r="AD40" s="241">
        <f>(VLOOKUP($A40,'Raw Data NUTS2'!$A$2:$Y$42,'Raw Data NUTS2'!V$49,FALSE)-'Raw Data NUTS2'!V$47)/('Raw Data NUTS2'!V$46-'Raw Data NUTS2'!V$47)</f>
        <v>0.13212076024930561</v>
      </c>
      <c r="AE40" s="248">
        <f t="shared" si="4"/>
        <v>0.33678833705551353</v>
      </c>
      <c r="AF40" s="242">
        <f t="shared" si="10"/>
        <v>13</v>
      </c>
      <c r="AH40" s="243">
        <f>(VLOOKUP($A40,'Raw Data NUTS2'!$A$2:$Y$42,'Raw Data NUTS2'!X$49,FALSE)-'Raw Data NUTS2'!X$47)/('Raw Data NUTS2'!X$46-'Raw Data NUTS2'!X$47)</f>
        <v>0.2629555016495192</v>
      </c>
      <c r="AI40" s="243">
        <f>(VLOOKUP($A40,'Raw Data NUTS2'!$A$2:$Y$42,'Raw Data NUTS2'!Y$49,FALSE)-'Raw Data NUTS2'!Y$47)/('Raw Data NUTS2'!Y$46-'Raw Data NUTS2'!Y$47)</f>
        <v>0.20056961637690021</v>
      </c>
      <c r="AJ40" s="249">
        <f t="shared" si="5"/>
        <v>0.21928538195868591</v>
      </c>
      <c r="AK40" s="100">
        <f t="shared" si="11"/>
        <v>14</v>
      </c>
      <c r="AM40" s="250">
        <f t="shared" si="12"/>
        <v>0.62085037371933605</v>
      </c>
      <c r="AN40" s="251">
        <f t="shared" si="13"/>
        <v>15</v>
      </c>
    </row>
    <row r="41" spans="1:40">
      <c r="A41" s="10" t="s">
        <v>18</v>
      </c>
      <c r="B41" s="239">
        <f>(VLOOKUP($A41,'Raw Data NUTS2'!$A$2:$Y$42,'Raw Data NUTS2'!B$49,FALSE)-'Raw Data NUTS2'!B$47)/('Raw Data NUTS2'!B$46-'Raw Data NUTS2'!B$47)</f>
        <v>0.90599999999999992</v>
      </c>
      <c r="C41" s="239">
        <f>(VLOOKUP($A41,'Raw Data NUTS2'!$A$2:$Y$42,'Raw Data NUTS2'!C$49,FALSE)-'Raw Data NUTS2'!C$47)/('Raw Data NUTS2'!C$46-'Raw Data NUTS2'!C$47)</f>
        <v>0.48621655997365121</v>
      </c>
      <c r="D41" s="239">
        <f>(VLOOKUP($A41,'Raw Data NUTS2'!$A$2:$Y$42,'Raw Data NUTS2'!D$49,FALSE)-'Raw Data NUTS2'!D$47)/('Raw Data NUTS2'!D$46-'Raw Data NUTS2'!D$47)</f>
        <v>0.6678712155412484</v>
      </c>
      <c r="E41" s="245">
        <f t="shared" si="0"/>
        <v>0.85786008113523637</v>
      </c>
      <c r="F41" s="96">
        <f t="shared" si="6"/>
        <v>20</v>
      </c>
      <c r="H41" s="183">
        <f>(VLOOKUP($A41,'Raw Data NUTS2'!$A$2:$Y$42,'Raw Data NUTS2'!F$49,FALSE)-'Raw Data NUTS2'!F$47)/('Raw Data NUTS2'!F$46-'Raw Data NUTS2'!F$47)</f>
        <v>0.27637081771011562</v>
      </c>
      <c r="I41" s="183">
        <f>(VLOOKUP($A41,'Raw Data NUTS2'!$A$2:$Y$42,'Raw Data NUTS2'!G$49,FALSE)-'Raw Data NUTS2'!G$47)/('Raw Data NUTS2'!G$46-'Raw Data NUTS2'!G$47)</f>
        <v>0.29891984571084507</v>
      </c>
      <c r="J41" s="183">
        <f>(VLOOKUP($A41,'Raw Data NUTS2'!$A$2:$Y$42,'Raw Data NUTS2'!H$49,FALSE)-'Raw Data NUTS2'!H$47)/('Raw Data NUTS2'!H$46-'Raw Data NUTS2'!H$47)</f>
        <v>0.52687996312626717</v>
      </c>
      <c r="K41" s="183">
        <f>(VLOOKUP($A41,'Raw Data NUTS2'!$A$2:$Y$42,'Raw Data NUTS2'!I$49,FALSE)-'Raw Data NUTS2'!I$47)/('Raw Data NUTS2'!I$46-'Raw Data NUTS2'!I$47)</f>
        <v>0.37147532108224662</v>
      </c>
      <c r="L41" s="246">
        <f t="shared" si="1"/>
        <v>0.39263271564348778</v>
      </c>
      <c r="M41" s="240">
        <f t="shared" si="7"/>
        <v>24</v>
      </c>
      <c r="O41" s="186">
        <f>(VLOOKUP($A41,'Raw Data NUTS2'!$A$2:$Y$42,'Raw Data NUTS2'!K$49,FALSE)-'Raw Data NUTS2'!K$47)/('Raw Data NUTS2'!K$46-'Raw Data NUTS2'!K$47)</f>
        <v>0.97183328767057442</v>
      </c>
      <c r="P41" s="186">
        <f>(VLOOKUP($A41,'Raw Data NUTS2'!$A$2:$Y$42,'Raw Data NUTS2'!L$49,FALSE)-'Raw Data NUTS2'!L$47)/('Raw Data NUTS2'!L$46-'Raw Data NUTS2'!L$47)</f>
        <v>0.87777040764827174</v>
      </c>
      <c r="Q41" s="186">
        <f>(VLOOKUP($A41,'Raw Data NUTS2'!$A$2:$Y$42,'Raw Data NUTS2'!M$49,FALSE)-'Raw Data NUTS2'!M$47)/('Raw Data NUTS2'!M$46-'Raw Data NUTS2'!M$47)</f>
        <v>0.87104276117095336</v>
      </c>
      <c r="R41" s="186">
        <f>(VLOOKUP($A41,'Raw Data NUTS2'!$A$2:$Y$42,'Raw Data NUTS2'!N$49,FALSE)-'Raw Data NUTS2'!N$47)/('Raw Data NUTS2'!N$46-'Raw Data NUTS2'!N$47)</f>
        <v>0.87321855157728778</v>
      </c>
      <c r="S41" s="247">
        <f t="shared" si="8"/>
        <v>0.89328789488272675</v>
      </c>
      <c r="T41" s="185">
        <f t="shared" si="2"/>
        <v>7</v>
      </c>
      <c r="V41" s="189">
        <f>(VLOOKUP($A41,'Raw Data NUTS2'!$A$2:$Y$42,'Raw Data NUTS2'!P$49,FALSE)-'Raw Data NUTS2'!P$47)/('Raw Data NUTS2'!P$46-'Raw Data NUTS2'!P$47)</f>
        <v>0.29703621643186151</v>
      </c>
      <c r="W41" s="189">
        <f>(VLOOKUP($A41,'Raw Data NUTS2'!$A$2:$Y$42,'Raw Data NUTS2'!Q$49,FALSE)-'Raw Data NUTS2'!Q$47)/('Raw Data NUTS2'!Q$46-'Raw Data NUTS2'!Q$47)</f>
        <v>8.0630065666758496E-2</v>
      </c>
      <c r="X41" s="189">
        <f>(VLOOKUP($A41,'Raw Data NUTS2'!$A$2:$Y$42,'Raw Data NUTS2'!R$49,FALSE)-'Raw Data NUTS2'!R$47)/('Raw Data NUTS2'!R$46-'Raw Data NUTS2'!R$47)</f>
        <v>0.5439033054803053</v>
      </c>
      <c r="Y41" s="190">
        <f t="shared" si="3"/>
        <v>0.30718986252630842</v>
      </c>
      <c r="Z41" s="197">
        <f t="shared" si="9"/>
        <v>32</v>
      </c>
      <c r="AB41" s="241">
        <f>(VLOOKUP($A41,'Raw Data NUTS2'!$A$2:$Y$42,'Raw Data NUTS2'!T$49,FALSE)-'Raw Data NUTS2'!T$47)/('Raw Data NUTS2'!T$46-'Raw Data NUTS2'!T$47)</f>
        <v>0.30341213137676609</v>
      </c>
      <c r="AC41" s="241">
        <f>(VLOOKUP($A41,'Raw Data NUTS2'!$A$2:$Y$42,'Raw Data NUTS2'!U$49,FALSE)-'Raw Data NUTS2'!U$47)/('Raw Data NUTS2'!U$46-'Raw Data NUTS2'!U$47)</f>
        <v>0.6703071655376226</v>
      </c>
      <c r="AD41" s="241">
        <f>(VLOOKUP($A41,'Raw Data NUTS2'!$A$2:$Y$42,'Raw Data NUTS2'!V$49,FALSE)-'Raw Data NUTS2'!V$47)/('Raw Data NUTS2'!V$46-'Raw Data NUTS2'!V$47)</f>
        <v>0.43013156816980547</v>
      </c>
      <c r="AE41" s="248">
        <f t="shared" si="4"/>
        <v>0.46795028836139801</v>
      </c>
      <c r="AF41" s="242">
        <f t="shared" si="10"/>
        <v>7</v>
      </c>
      <c r="AH41" s="243">
        <f>(VLOOKUP($A41,'Raw Data NUTS2'!$A$2:$Y$42,'Raw Data NUTS2'!X$49,FALSE)-'Raw Data NUTS2'!X$47)/('Raw Data NUTS2'!X$46-'Raw Data NUTS2'!X$47)</f>
        <v>0.35641194920997815</v>
      </c>
      <c r="AI41" s="243">
        <f>(VLOOKUP($A41,'Raw Data NUTS2'!$A$2:$Y$42,'Raw Data NUTS2'!Y$49,FALSE)-'Raw Data NUTS2'!Y$47)/('Raw Data NUTS2'!Y$46-'Raw Data NUTS2'!Y$47)</f>
        <v>0.12211461948095802</v>
      </c>
      <c r="AJ41" s="249">
        <f t="shared" si="5"/>
        <v>0.19240381839966406</v>
      </c>
      <c r="AK41" s="100">
        <f t="shared" si="11"/>
        <v>19</v>
      </c>
      <c r="AM41" s="250">
        <f t="shared" si="12"/>
        <v>0.63030690505900633</v>
      </c>
      <c r="AN41" s="251">
        <f t="shared" si="13"/>
        <v>10</v>
      </c>
    </row>
    <row r="42" spans="1:40" hidden="1">
      <c r="A42" s="10" t="s">
        <v>58</v>
      </c>
      <c r="B42" s="239">
        <f>(VLOOKUP($A42,'Raw Data NUTS2'!$A$2:$Y$42,'Raw Data NUTS2'!B$49,FALSE)-'Raw Data NUTS2'!B$47)/('Raw Data NUTS2'!B$46-'Raw Data NUTS2'!B$47)</f>
        <v>0.8909999999999999</v>
      </c>
      <c r="C42" s="239">
        <f>(VLOOKUP($A42,'Raw Data NUTS2'!$A$2:$Y$42,'Raw Data NUTS2'!C$49,FALSE)-'Raw Data NUTS2'!C$47)/('Raw Data NUTS2'!C$46-'Raw Data NUTS2'!C$47)</f>
        <v>0.53982636532991035</v>
      </c>
      <c r="D42" s="239">
        <f>(VLOOKUP($A42,'Raw Data NUTS2'!$A$2:$Y$42,'Raw Data NUTS2'!D$49,FALSE)-'Raw Data NUTS2'!D$47)/('Raw Data NUTS2'!D$46-'Raw Data NUTS2'!D$47)</f>
        <v>0.75736825692771992</v>
      </c>
      <c r="E42" s="245">
        <f t="shared" si="0"/>
        <v>0.85552643577494836</v>
      </c>
      <c r="F42" s="96">
        <f t="shared" si="6"/>
        <v>23</v>
      </c>
      <c r="H42" s="183">
        <f>(VLOOKUP($A42,'Raw Data NUTS2'!$A$2:$Y$42,'Raw Data NUTS2'!F$49,FALSE)-'Raw Data NUTS2'!F$47)/('Raw Data NUTS2'!F$46-'Raw Data NUTS2'!F$47)</f>
        <v>0.18912896363551612</v>
      </c>
      <c r="I42" s="183">
        <f>(VLOOKUP($A42,'Raw Data NUTS2'!$A$2:$Y$42,'Raw Data NUTS2'!G$49,FALSE)-'Raw Data NUTS2'!G$47)/('Raw Data NUTS2'!G$46-'Raw Data NUTS2'!G$47)</f>
        <v>0.20548424435801793</v>
      </c>
      <c r="J42" s="183">
        <f>(VLOOKUP($A42,'Raw Data NUTS2'!$A$2:$Y$42,'Raw Data NUTS2'!H$49,FALSE)-'Raw Data NUTS2'!H$47)/('Raw Data NUTS2'!H$46-'Raw Data NUTS2'!H$47)</f>
        <v>0.54949266797649776</v>
      </c>
      <c r="K42" s="183">
        <f>(VLOOKUP($A42,'Raw Data NUTS2'!$A$2:$Y$42,'Raw Data NUTS2'!I$49,FALSE)-'Raw Data NUTS2'!I$47)/('Raw Data NUTS2'!I$46-'Raw Data NUTS2'!I$47)</f>
        <v>0.31338100352044906</v>
      </c>
      <c r="L42" s="246">
        <f t="shared" si="1"/>
        <v>0.34733033993501605</v>
      </c>
      <c r="M42" s="240">
        <f t="shared" si="7"/>
        <v>36</v>
      </c>
      <c r="O42" s="186">
        <f>(VLOOKUP($A42,'Raw Data NUTS2'!$A$2:$Y$42,'Raw Data NUTS2'!K$49,FALSE)-'Raw Data NUTS2'!K$47)/('Raw Data NUTS2'!K$46-'Raw Data NUTS2'!K$47)</f>
        <v>0.93437216706045267</v>
      </c>
      <c r="P42" s="186">
        <f>(VLOOKUP($A42,'Raw Data NUTS2'!$A$2:$Y$42,'Raw Data NUTS2'!L$49,FALSE)-'Raw Data NUTS2'!L$47)/('Raw Data NUTS2'!L$46-'Raw Data NUTS2'!L$47)</f>
        <v>0.33953567579087768</v>
      </c>
      <c r="Q42" s="186">
        <f>(VLOOKUP($A42,'Raw Data NUTS2'!$A$2:$Y$42,'Raw Data NUTS2'!M$49,FALSE)-'Raw Data NUTS2'!M$47)/('Raw Data NUTS2'!M$46-'Raw Data NUTS2'!M$47)</f>
        <v>0.26768136676554655</v>
      </c>
      <c r="R42" s="186">
        <f>(VLOOKUP($A42,'Raw Data NUTS2'!$A$2:$Y$42,'Raw Data NUTS2'!N$49,FALSE)-'Raw Data NUTS2'!N$47)/('Raw Data NUTS2'!N$46-'Raw Data NUTS2'!N$47)</f>
        <v>0.72774718018948636</v>
      </c>
      <c r="S42" s="247">
        <f t="shared" si="8"/>
        <v>0.70724773645262173</v>
      </c>
      <c r="T42" s="185">
        <f t="shared" si="2"/>
        <v>36</v>
      </c>
      <c r="V42" s="189">
        <f>(VLOOKUP($A42,'Raw Data NUTS2'!$A$2:$Y$42,'Raw Data NUTS2'!P$49,FALSE)-'Raw Data NUTS2'!P$47)/('Raw Data NUTS2'!P$46-'Raw Data NUTS2'!P$47)</f>
        <v>0.22548527047528957</v>
      </c>
      <c r="W42" s="189">
        <f>(VLOOKUP($A42,'Raw Data NUTS2'!$A$2:$Y$42,'Raw Data NUTS2'!Q$49,FALSE)-'Raw Data NUTS2'!Q$47)/('Raw Data NUTS2'!Q$46-'Raw Data NUTS2'!Q$47)</f>
        <v>1.8140463482200178E-2</v>
      </c>
      <c r="X42" s="189">
        <f>(VLOOKUP($A42,'Raw Data NUTS2'!$A$2:$Y$42,'Raw Data NUTS2'!R$49,FALSE)-'Raw Data NUTS2'!R$47)/('Raw Data NUTS2'!R$46-'Raw Data NUTS2'!R$47)</f>
        <v>0.54242336135949487</v>
      </c>
      <c r="Y42" s="190">
        <f t="shared" si="3"/>
        <v>0.26201636510566151</v>
      </c>
      <c r="Z42" s="197">
        <f t="shared" si="9"/>
        <v>38</v>
      </c>
      <c r="AB42" s="241">
        <f>(VLOOKUP($A42,'Raw Data NUTS2'!$A$2:$Y$42,'Raw Data NUTS2'!T$49,FALSE)-'Raw Data NUTS2'!T$47)/('Raw Data NUTS2'!T$46-'Raw Data NUTS2'!T$47)</f>
        <v>0.1625753265583223</v>
      </c>
      <c r="AC42" s="241">
        <f>(VLOOKUP($A42,'Raw Data NUTS2'!$A$2:$Y$42,'Raw Data NUTS2'!U$49,FALSE)-'Raw Data NUTS2'!U$47)/('Raw Data NUTS2'!U$46-'Raw Data NUTS2'!U$47)</f>
        <v>0.12888441337516199</v>
      </c>
      <c r="AD42" s="241">
        <f>(VLOOKUP($A42,'Raw Data NUTS2'!$A$2:$Y$42,'Raw Data NUTS2'!V$49,FALSE)-'Raw Data NUTS2'!V$47)/('Raw Data NUTS2'!V$46-'Raw Data NUTS2'!V$47)</f>
        <v>9.7866701910211892E-2</v>
      </c>
      <c r="AE42" s="248">
        <f t="shared" si="4"/>
        <v>0.1297754806145654</v>
      </c>
      <c r="AF42" s="242">
        <f t="shared" si="10"/>
        <v>32</v>
      </c>
      <c r="AH42" s="243">
        <f>(VLOOKUP($A42,'Raw Data NUTS2'!$A$2:$Y$42,'Raw Data NUTS2'!X$49,FALSE)-'Raw Data NUTS2'!X$47)/('Raw Data NUTS2'!X$46-'Raw Data NUTS2'!X$47)</f>
        <v>0.40642105517371707</v>
      </c>
      <c r="AI42" s="243">
        <f>(VLOOKUP($A42,'Raw Data NUTS2'!$A$2:$Y$42,'Raw Data NUTS2'!Y$49,FALSE)-'Raw Data NUTS2'!Y$47)/('Raw Data NUTS2'!Y$46-'Raw Data NUTS2'!Y$47)</f>
        <v>9.6929423535843218E-2</v>
      </c>
      <c r="AJ42" s="249">
        <f t="shared" si="5"/>
        <v>0.18977691302720534</v>
      </c>
      <c r="AK42" s="100">
        <f t="shared" si="11"/>
        <v>20</v>
      </c>
      <c r="AM42" s="250">
        <f t="shared" si="12"/>
        <v>0.51119888116055578</v>
      </c>
      <c r="AN42" s="251">
        <f t="shared" si="13"/>
        <v>36</v>
      </c>
    </row>
    <row r="43" spans="1:40">
      <c r="A43" s="10" t="s">
        <v>59</v>
      </c>
      <c r="B43" s="239">
        <f>(VLOOKUP($A43,'Raw Data NUTS2'!$A$2:$Y$42,'Raw Data NUTS2'!B$49,FALSE)-'Raw Data NUTS2'!B$47)/('Raw Data NUTS2'!B$46-'Raw Data NUTS2'!B$47)</f>
        <v>0.91</v>
      </c>
      <c r="C43" s="239">
        <f>(VLOOKUP($A43,'Raw Data NUTS2'!$A$2:$Y$42,'Raw Data NUTS2'!C$49,FALSE)-'Raw Data NUTS2'!C$47)/('Raw Data NUTS2'!C$46-'Raw Data NUTS2'!C$47)</f>
        <v>0.46238986019220385</v>
      </c>
      <c r="D43" s="239">
        <f>(VLOOKUP($A43,'Raw Data NUTS2'!$A$2:$Y$42,'Raw Data NUTS2'!D$49,FALSE)-'Raw Data NUTS2'!D$47)/('Raw Data NUTS2'!D$46-'Raw Data NUTS2'!D$47)</f>
        <v>0.50751558653486573</v>
      </c>
      <c r="E43" s="245">
        <f t="shared" si="0"/>
        <v>0.84779795951661474</v>
      </c>
      <c r="F43" s="96">
        <f t="shared" si="6"/>
        <v>29</v>
      </c>
      <c r="H43" s="183">
        <f>(VLOOKUP($A43,'Raw Data NUTS2'!$A$2:$Y$42,'Raw Data NUTS2'!F$49,FALSE)-'Raw Data NUTS2'!F$47)/('Raw Data NUTS2'!F$46-'Raw Data NUTS2'!F$47)</f>
        <v>0.28274485046391273</v>
      </c>
      <c r="I43" s="183">
        <f>(VLOOKUP($A43,'Raw Data NUTS2'!$A$2:$Y$42,'Raw Data NUTS2'!G$49,FALSE)-'Raw Data NUTS2'!G$47)/('Raw Data NUTS2'!G$46-'Raw Data NUTS2'!G$47)</f>
        <v>0.32481770222680695</v>
      </c>
      <c r="J43" s="183">
        <f>(VLOOKUP($A43,'Raw Data NUTS2'!$A$2:$Y$42,'Raw Data NUTS2'!H$49,FALSE)-'Raw Data NUTS2'!H$47)/('Raw Data NUTS2'!H$46-'Raw Data NUTS2'!H$47)</f>
        <v>0.54743741783785227</v>
      </c>
      <c r="K43" s="183">
        <f>(VLOOKUP($A43,'Raw Data NUTS2'!$A$2:$Y$42,'Raw Data NUTS2'!I$49,FALSE)-'Raw Data NUTS2'!I$47)/('Raw Data NUTS2'!I$46-'Raw Data NUTS2'!I$47)</f>
        <v>0.27667290071605422</v>
      </c>
      <c r="L43" s="246">
        <f t="shared" si="1"/>
        <v>0.3777006829025365</v>
      </c>
      <c r="M43" s="240">
        <f t="shared" si="7"/>
        <v>28</v>
      </c>
      <c r="O43" s="186">
        <f>(VLOOKUP($A43,'Raw Data NUTS2'!$A$2:$Y$42,'Raw Data NUTS2'!K$49,FALSE)-'Raw Data NUTS2'!K$47)/('Raw Data NUTS2'!K$46-'Raw Data NUTS2'!K$47)</f>
        <v>0.9633622638949606</v>
      </c>
      <c r="P43" s="186">
        <f>(VLOOKUP($A43,'Raw Data NUTS2'!$A$2:$Y$42,'Raw Data NUTS2'!L$49,FALSE)-'Raw Data NUTS2'!L$47)/('Raw Data NUTS2'!L$46-'Raw Data NUTS2'!L$47)</f>
        <v>0.75108913577641434</v>
      </c>
      <c r="Q43" s="186">
        <f>(VLOOKUP($A43,'Raw Data NUTS2'!$A$2:$Y$42,'Raw Data NUTS2'!M$49,FALSE)-'Raw Data NUTS2'!M$47)/('Raw Data NUTS2'!M$46-'Raw Data NUTS2'!M$47)</f>
        <v>0.58433830290787947</v>
      </c>
      <c r="R43" s="186">
        <f>(VLOOKUP($A43,'Raw Data NUTS2'!$A$2:$Y$42,'Raw Data NUTS2'!N$49,FALSE)-'Raw Data NUTS2'!N$47)/('Raw Data NUTS2'!N$46-'Raw Data NUTS2'!N$47)</f>
        <v>0.84085333222786685</v>
      </c>
      <c r="S43" s="247">
        <f t="shared" si="8"/>
        <v>0.84355294745014098</v>
      </c>
      <c r="T43" s="185">
        <f t="shared" si="2"/>
        <v>11</v>
      </c>
      <c r="V43" s="189">
        <f>(VLOOKUP($A43,'Raw Data NUTS2'!$A$2:$Y$42,'Raw Data NUTS2'!P$49,FALSE)-'Raw Data NUTS2'!P$47)/('Raw Data NUTS2'!P$46-'Raw Data NUTS2'!P$47)</f>
        <v>0.25042875349384702</v>
      </c>
      <c r="W43" s="189">
        <f>(VLOOKUP($A43,'Raw Data NUTS2'!$A$2:$Y$42,'Raw Data NUTS2'!Q$49,FALSE)-'Raw Data NUTS2'!Q$47)/('Raw Data NUTS2'!Q$46-'Raw Data NUTS2'!Q$47)</f>
        <v>7.0028155043148882E-2</v>
      </c>
      <c r="X43" s="189">
        <f>(VLOOKUP($A43,'Raw Data NUTS2'!$A$2:$Y$42,'Raw Data NUTS2'!R$49,FALSE)-'Raw Data NUTS2'!R$47)/('Raw Data NUTS2'!R$46-'Raw Data NUTS2'!R$47)</f>
        <v>0.6890141012860882</v>
      </c>
      <c r="Y43" s="190">
        <f t="shared" si="3"/>
        <v>0.33649033660769467</v>
      </c>
      <c r="Z43" s="197">
        <f t="shared" si="9"/>
        <v>21</v>
      </c>
      <c r="AB43" s="241">
        <f>(VLOOKUP($A43,'Raw Data NUTS2'!$A$2:$Y$42,'Raw Data NUTS2'!T$49,FALSE)-'Raw Data NUTS2'!T$47)/('Raw Data NUTS2'!T$46-'Raw Data NUTS2'!T$47)</f>
        <v>0.18257905657812845</v>
      </c>
      <c r="AC43" s="241">
        <f>(VLOOKUP($A43,'Raw Data NUTS2'!$A$2:$Y$42,'Raw Data NUTS2'!U$49,FALSE)-'Raw Data NUTS2'!U$47)/('Raw Data NUTS2'!U$46-'Raw Data NUTS2'!U$47)</f>
        <v>8.876148206627868E-2</v>
      </c>
      <c r="AD43" s="241">
        <f>(VLOOKUP($A43,'Raw Data NUTS2'!$A$2:$Y$42,'Raw Data NUTS2'!V$49,FALSE)-'Raw Data NUTS2'!V$47)/('Raw Data NUTS2'!V$46-'Raw Data NUTS2'!V$47)</f>
        <v>0.20219962862079938</v>
      </c>
      <c r="AE43" s="248">
        <f t="shared" si="4"/>
        <v>0.15784672242173547</v>
      </c>
      <c r="AF43" s="242">
        <f t="shared" si="10"/>
        <v>29</v>
      </c>
      <c r="AH43" s="243">
        <f>(VLOOKUP($A43,'Raw Data NUTS2'!$A$2:$Y$42,'Raw Data NUTS2'!X$49,FALSE)-'Raw Data NUTS2'!X$47)/('Raw Data NUTS2'!X$46-'Raw Data NUTS2'!X$47)</f>
        <v>0.1664161197394225</v>
      </c>
      <c r="AI43" s="243">
        <f>(VLOOKUP($A43,'Raw Data NUTS2'!$A$2:$Y$42,'Raw Data NUTS2'!Y$49,FALSE)-'Raw Data NUTS2'!Y$47)/('Raw Data NUTS2'!Y$46-'Raw Data NUTS2'!Y$47)</f>
        <v>0.1336708442274652</v>
      </c>
      <c r="AJ43" s="249">
        <f t="shared" si="5"/>
        <v>0.14349442688105238</v>
      </c>
      <c r="AK43" s="100">
        <f t="shared" si="11"/>
        <v>29</v>
      </c>
      <c r="AM43" s="250">
        <f t="shared" si="12"/>
        <v>0.55968745744115234</v>
      </c>
      <c r="AN43" s="251">
        <f t="shared" si="13"/>
        <v>27</v>
      </c>
    </row>
    <row r="45" spans="1:40">
      <c r="A45" s="10" t="s">
        <v>117</v>
      </c>
      <c r="B45" s="233">
        <f>HLOOKUP(B2,'Index Region'!$B$2:$AR$16,15,FALSE)</f>
        <v>0.7</v>
      </c>
      <c r="C45" s="233">
        <f>HLOOKUP(C2,'Index Region'!$B$2:$AR$16,15,FALSE)</f>
        <v>0.06</v>
      </c>
      <c r="D45" s="233">
        <f>HLOOKUP(D2,'Index Region'!$B$2:$AR$16,15,FALSE)</f>
        <v>0.06</v>
      </c>
      <c r="E45" s="233"/>
      <c r="F45" s="233"/>
      <c r="G45" s="232"/>
      <c r="H45" s="192">
        <f>HLOOKUP(H2,'Index Region'!$B$2:$AR$16,15,FALSE)</f>
        <v>0.05</v>
      </c>
      <c r="I45" s="192">
        <f>HLOOKUP(I2,'Index Region'!$B$2:$AR$16,15,FALSE)</f>
        <v>0.3</v>
      </c>
      <c r="J45" s="192">
        <f>HLOOKUP(J2,'Index Region'!$B$2:$AR$16,15,FALSE)</f>
        <v>0.3</v>
      </c>
      <c r="K45" s="192">
        <f>HLOOKUP(K2,'Index Region'!$B$2:$AR$16,15,FALSE)</f>
        <v>0.3</v>
      </c>
      <c r="L45" s="233"/>
      <c r="M45" s="233"/>
      <c r="N45" s="232"/>
      <c r="O45" s="233">
        <f>HLOOKUP(O2,'Index Region'!$B$2:$AR$16,15,FALSE)</f>
        <v>0.2</v>
      </c>
      <c r="P45" s="233">
        <f>HLOOKUP(P2,'Index Region'!$B$2:$AR$16,15,FALSE)</f>
        <v>0.1</v>
      </c>
      <c r="Q45" s="233">
        <f>'Index Region'!U16</f>
        <v>0.05</v>
      </c>
      <c r="R45" s="233">
        <f>HLOOKUP(R2,'Index Region'!$B$2:$AR$16,15,FALSE)</f>
        <v>0.65</v>
      </c>
      <c r="S45" s="233"/>
      <c r="T45" s="233"/>
      <c r="U45" s="232"/>
      <c r="V45" s="233">
        <f>HLOOKUP(V2,'Index Region'!$B$2:$AR$16,15,FALSE)</f>
        <v>0.16666666666666666</v>
      </c>
      <c r="W45" s="233">
        <f>HLOOKUP(W2,'Index Region'!$B$2:$AR$16,15,FALSE)</f>
        <v>0.16666666666666666</v>
      </c>
      <c r="X45" s="233">
        <f>HLOOKUP(X2,'Index Region'!$B$2:$AR$16,15,FALSE)</f>
        <v>0.16666666666666666</v>
      </c>
      <c r="Y45" s="233"/>
      <c r="Z45" s="233"/>
      <c r="AA45" s="232"/>
      <c r="AB45" s="233">
        <f>HLOOKUP(AB2,'Index Region'!$B$2:$AR$16,15,FALSE)</f>
        <v>0.33333333333333331</v>
      </c>
      <c r="AC45" s="233">
        <f>HLOOKUP(AC2,'Index Region'!$B$2:$AR$16,15,FALSE)</f>
        <v>0.33333333333333331</v>
      </c>
      <c r="AD45" s="233">
        <f>HLOOKUP(AD2,'Index Region'!$B$2:$AR$16,15,FALSE)</f>
        <v>0.33333333333333331</v>
      </c>
      <c r="AE45" s="233"/>
      <c r="AF45" s="233"/>
      <c r="AG45" s="232"/>
      <c r="AH45" s="233">
        <f>HLOOKUP(AH2,'Index Region'!$B$2:$AR$16,15,FALSE)</f>
        <v>0.3</v>
      </c>
      <c r="AI45" s="233">
        <f>HLOOKUP(AI2,'Index Region'!$B$2:$AR$16,15,FALSE)</f>
        <v>0.7</v>
      </c>
      <c r="AJ45" s="3"/>
      <c r="AK45" s="3"/>
    </row>
    <row r="46" spans="1:40">
      <c r="A46" s="10" t="s">
        <v>98</v>
      </c>
      <c r="B46" s="233">
        <f>B45/SUM($B$45:$D$45)</f>
        <v>0.85365853658536572</v>
      </c>
      <c r="C46" s="233">
        <f t="shared" ref="C46:D46" si="14">C45/SUM($B$45:$D$45)</f>
        <v>7.3170731707317069E-2</v>
      </c>
      <c r="D46" s="233">
        <f t="shared" si="14"/>
        <v>7.3170731707317069E-2</v>
      </c>
      <c r="E46" s="4"/>
      <c r="F46" s="4"/>
      <c r="H46" s="192">
        <f>H45/SUM($H$45:$K$45)</f>
        <v>5.2631578947368425E-2</v>
      </c>
      <c r="I46" s="192">
        <f t="shared" ref="I46:K46" si="15">I45/SUM($H$45:$K$45)</f>
        <v>0.31578947368421051</v>
      </c>
      <c r="J46" s="192">
        <f t="shared" si="15"/>
        <v>0.31578947368421051</v>
      </c>
      <c r="K46" s="192">
        <f t="shared" si="15"/>
        <v>0.31578947368421051</v>
      </c>
      <c r="L46" s="4"/>
      <c r="M46" s="4"/>
      <c r="O46" s="233">
        <f>O45/SUM($O$45:$R$45)</f>
        <v>0.2</v>
      </c>
      <c r="P46" s="233">
        <f t="shared" ref="P46:R46" si="16">P45/SUM($O$45:$R$45)</f>
        <v>0.1</v>
      </c>
      <c r="Q46" s="233">
        <f t="shared" si="16"/>
        <v>0.05</v>
      </c>
      <c r="R46" s="233">
        <f t="shared" si="16"/>
        <v>0.65</v>
      </c>
      <c r="S46" s="4"/>
      <c r="T46" s="4"/>
      <c r="V46" s="233">
        <f>V45/SUM($V$45:$X$45)</f>
        <v>0.33333333333333331</v>
      </c>
      <c r="W46" s="233">
        <f t="shared" ref="W46:X46" si="17">W45/SUM($V$45:$X$45)</f>
        <v>0.33333333333333331</v>
      </c>
      <c r="X46" s="233">
        <f t="shared" si="17"/>
        <v>0.33333333333333331</v>
      </c>
      <c r="Y46" s="4"/>
      <c r="Z46" s="4"/>
      <c r="AB46" s="244">
        <f>AB45/SUM($AB$45:$AD$45)</f>
        <v>0.33333333333333331</v>
      </c>
      <c r="AC46" s="244">
        <f t="shared" ref="AC46:AD46" si="18">AC45/SUM($AB$45:$AD$45)</f>
        <v>0.33333333333333331</v>
      </c>
      <c r="AD46" s="244">
        <f t="shared" si="18"/>
        <v>0.33333333333333331</v>
      </c>
      <c r="AE46" s="3"/>
      <c r="AF46" s="3"/>
      <c r="AH46" s="4">
        <f>AH45/SUM($AH$45:$AI$45)</f>
        <v>0.3</v>
      </c>
      <c r="AI46" s="4">
        <f>AI45/SUM($AH$45:$AI$45)</f>
        <v>0.7</v>
      </c>
      <c r="AJ46" s="3"/>
      <c r="AK46" s="3"/>
    </row>
    <row r="47" spans="1:40">
      <c r="A47" s="10" t="s">
        <v>99</v>
      </c>
      <c r="B47" s="3"/>
      <c r="C47" s="3"/>
      <c r="D47" s="3"/>
      <c r="E47" s="4">
        <f>'Index Region'!H17</f>
        <v>0.3</v>
      </c>
      <c r="F47" s="4"/>
      <c r="H47" s="4"/>
      <c r="I47" s="4"/>
      <c r="J47" s="4"/>
      <c r="K47" s="4"/>
      <c r="L47" s="4">
        <f>'Index Region'!P17</f>
        <v>0.1</v>
      </c>
      <c r="M47" s="4"/>
      <c r="O47" s="4"/>
      <c r="P47" s="4"/>
      <c r="Q47" s="4"/>
      <c r="R47" s="4"/>
      <c r="S47" s="4">
        <f>'Index Region'!W17</f>
        <v>0.2</v>
      </c>
      <c r="T47" s="4"/>
      <c r="V47" s="4"/>
      <c r="W47" s="4"/>
      <c r="X47" s="4"/>
      <c r="Y47" s="4">
        <f>'Index Region'!AF17</f>
        <v>0.2</v>
      </c>
      <c r="Z47" s="4"/>
      <c r="AB47" s="106"/>
      <c r="AC47" s="106"/>
      <c r="AD47" s="106"/>
      <c r="AE47" s="3">
        <f>'Index Region'!AL17</f>
        <v>0.2</v>
      </c>
      <c r="AF47" s="3"/>
      <c r="AH47" s="3"/>
      <c r="AI47" s="3"/>
      <c r="AJ47" s="3">
        <f>'Index Region'!AQ17</f>
        <v>0</v>
      </c>
      <c r="AK47" s="3"/>
    </row>
    <row r="49" spans="1:40">
      <c r="A49" s="10" t="s">
        <v>118</v>
      </c>
      <c r="F49" s="108">
        <f>SUM(F3:F43)-B50</f>
        <v>0</v>
      </c>
      <c r="M49" s="108">
        <f>SUM(M3:M43)-B50</f>
        <v>0</v>
      </c>
      <c r="T49" s="108">
        <f>SUM(T3:T43)-B50</f>
        <v>0</v>
      </c>
      <c r="Z49" s="108">
        <f>SUM(Z3:Z43)-B50</f>
        <v>0</v>
      </c>
      <c r="AF49">
        <f>SUM(AF3:AF43)-B50</f>
        <v>0</v>
      </c>
      <c r="AK49">
        <f>SUM(AK3:AK43)-B50</f>
        <v>0</v>
      </c>
      <c r="AN49" s="314">
        <f>SUM(AN3:AN43)-B50</f>
        <v>0</v>
      </c>
    </row>
    <row r="50" spans="1:40">
      <c r="A50" s="10" t="s">
        <v>119</v>
      </c>
      <c r="B50" s="315">
        <v>861</v>
      </c>
    </row>
    <row r="51" spans="1:40">
      <c r="A51" s="10" t="s">
        <v>120</v>
      </c>
      <c r="B51" s="3">
        <f>SUM(B49:AN49)</f>
        <v>0</v>
      </c>
    </row>
  </sheetData>
  <autoFilter ref="A2:A43" xr:uid="{34F96ACC-11F2-4BE6-92A9-06970EE319B6}">
    <filterColumn colId="0">
      <filters>
        <filter val="Greater Manchester"/>
        <filter val="Herefordshire, Worcestershire and Warwickshire"/>
        <filter val="Tees Valley and Durham"/>
        <filter val="West Midlands"/>
        <filter val="West Yorkshire"/>
      </filters>
    </filterColumn>
  </autoFilter>
  <mergeCells count="7">
    <mergeCell ref="V1:Z1"/>
    <mergeCell ref="AB1:AF1"/>
    <mergeCell ref="AH1:AK1"/>
    <mergeCell ref="AM1:AN1"/>
    <mergeCell ref="B1:F1"/>
    <mergeCell ref="H1:M1"/>
    <mergeCell ref="O1:T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2243-93C5-43FB-BE46-19706F8E51C5}">
  <sheetPr>
    <tabColor theme="7" tint="0.39997558519241921"/>
  </sheetPr>
  <dimension ref="A1:Y49"/>
  <sheetViews>
    <sheetView workbookViewId="0">
      <pane xSplit="1" topLeftCell="S8" activePane="topRight" state="frozen"/>
      <selection pane="topRight" activeCell="S8" sqref="S8"/>
    </sheetView>
  </sheetViews>
  <sheetFormatPr defaultColWidth="8.85546875" defaultRowHeight="14.45"/>
  <cols>
    <col min="1" max="1" width="44.140625" bestFit="1" customWidth="1"/>
    <col min="2" max="2" width="15.42578125" style="210" bestFit="1" customWidth="1"/>
    <col min="3" max="3" width="6.42578125" style="210" bestFit="1" customWidth="1"/>
    <col min="4" max="4" width="10.42578125" style="210" bestFit="1" customWidth="1"/>
    <col min="5" max="5" width="16.42578125" customWidth="1"/>
    <col min="6" max="6" width="17.140625" bestFit="1" customWidth="1"/>
    <col min="7" max="7" width="23.42578125" bestFit="1" customWidth="1"/>
    <col min="8" max="8" width="17.5703125" bestFit="1" customWidth="1"/>
    <col min="9" max="9" width="16.140625" bestFit="1" customWidth="1"/>
    <col min="11" max="11" width="33.85546875" bestFit="1" customWidth="1"/>
    <col min="12" max="12" width="34.42578125" bestFit="1" customWidth="1"/>
    <col min="13" max="13" width="34.42578125" customWidth="1"/>
    <col min="14" max="14" width="21.5703125" bestFit="1" customWidth="1"/>
    <col min="16" max="16" width="22.140625" style="108" bestFit="1" customWidth="1"/>
    <col min="17" max="17" width="22.5703125" style="108" bestFit="1" customWidth="1"/>
    <col min="18" max="18" width="11.5703125" style="108" bestFit="1" customWidth="1"/>
    <col min="20" max="20" width="10.5703125" bestFit="1" customWidth="1"/>
    <col min="21" max="21" width="17.5703125" bestFit="1" customWidth="1"/>
    <col min="22" max="22" width="20.5703125" bestFit="1" customWidth="1"/>
    <col min="24" max="24" width="13.42578125" bestFit="1" customWidth="1"/>
    <col min="25" max="25" width="15" bestFit="1" customWidth="1"/>
  </cols>
  <sheetData>
    <row r="1" spans="1:25">
      <c r="B1" s="206" t="s">
        <v>100</v>
      </c>
      <c r="C1" s="206" t="s">
        <v>112</v>
      </c>
      <c r="D1" s="206" t="s">
        <v>72</v>
      </c>
      <c r="F1" s="22" t="s">
        <v>76</v>
      </c>
      <c r="G1" s="22" t="s">
        <v>77</v>
      </c>
      <c r="H1" s="22" t="s">
        <v>78</v>
      </c>
      <c r="I1" s="22" t="s">
        <v>79</v>
      </c>
      <c r="K1" s="40" t="s">
        <v>81</v>
      </c>
      <c r="L1" s="40" t="s">
        <v>82</v>
      </c>
      <c r="M1" s="40" t="s">
        <v>116</v>
      </c>
      <c r="N1" s="40" t="s">
        <v>84</v>
      </c>
      <c r="P1" s="42" t="s">
        <v>89</v>
      </c>
      <c r="Q1" s="42" t="s">
        <v>90</v>
      </c>
      <c r="R1" s="42" t="s">
        <v>88</v>
      </c>
      <c r="T1" s="9" t="s">
        <v>91</v>
      </c>
      <c r="U1" s="9" t="s">
        <v>92</v>
      </c>
      <c r="V1" s="9" t="s">
        <v>93</v>
      </c>
      <c r="X1" s="211" t="s">
        <v>94</v>
      </c>
      <c r="Y1" s="76" t="s">
        <v>95</v>
      </c>
    </row>
    <row r="2" spans="1:25">
      <c r="A2" s="10" t="s">
        <v>21</v>
      </c>
      <c r="B2" s="213">
        <f>VLOOKUP($A2,'NUTS2 Data Master'!$A$2:$D$42,2,FALSE)</f>
        <v>0.91200000000000003</v>
      </c>
      <c r="C2" s="214">
        <f>VLOOKUP($A2,'NUTS2 Data Master'!$A$2:$D$42,3,FALSE)/VLOOKUP($A2,'NUTS2 Data Master'!$A$2:$AC$42,28)</f>
        <v>0.32543527022638452</v>
      </c>
      <c r="D2" s="134">
        <f>VLOOKUP($A2,'NUTS2 Data Master'!$A$2:$D$42,4,FALSE)/VLOOKUP($A2,'NUTS2 Data Master'!$A$2:$AC$42,28)</f>
        <v>3.8331168793337339E-2</v>
      </c>
      <c r="E2" s="107"/>
      <c r="F2" s="311">
        <f>VLOOKUP($A2,'NUTS2 Data Master'!$A$2:$I$42,6,FALSE)/VLOOKUP($A2,'NUTS2 Data Master'!$A$2:$AC$42,28,FALSE)</f>
        <v>5.8653683647268643E-3</v>
      </c>
      <c r="G2" s="138">
        <f>VLOOKUP($A2,'NUTS2 Data Master'!$A$2:$I$42,7,FALSE)/VLOOKUP($A2,'NUTS2 Data Master'!$A$2:$AC$42,27,FALSE)</f>
        <v>3.1051794502863432E-2</v>
      </c>
      <c r="H2" s="138">
        <f>VLOOKUP($A2,'NUTS2 Data Master'!$A$2:$I$42,8,FALSE)/VLOOKUP($A2,'NUTS2 Data Master'!$A$2:$AC$42,28,FALSE)</f>
        <v>6.2599803036381518E-2</v>
      </c>
      <c r="I2" s="308">
        <f>VLOOKUP($A2,'NUTS2 Data Master'!$A$2:$I$42,9,FALSE)/VLOOKUP($A2,'NUTS2 Data Master'!$A$2:$AC$42,27,FALSE)</f>
        <v>2.1930807082449211E-4</v>
      </c>
      <c r="K2" s="141">
        <f>VLOOKUP($A2,'NUTS2 Data Master'!$A$2:$N$42,11,FALSE)</f>
        <v>0.96776686155144354</v>
      </c>
      <c r="L2" s="142">
        <f>VLOOKUP($A2,'NUTS2 Data Master'!$A$2:$N$42,12,FALSE)</f>
        <v>0.77888132119824005</v>
      </c>
      <c r="M2" s="142">
        <f>VLOOKUP($A2,'NUTS2 Data Master'!$A$2:$N$42,13,FALSE)</f>
        <v>0.21795069616056897</v>
      </c>
      <c r="N2" s="143">
        <f>VLOOKUP($A2,'NUTS2 Data Master'!$A$2:$N$42,14,FALSE)</f>
        <v>0.80392019769754686</v>
      </c>
      <c r="P2" s="218">
        <f>VLOOKUP($A2,'NUTS2 Data Master'!$A$2:$R$42,16,FALSE)/VLOOKUP($A2,'NUTS2 Data Master'!$A$2:$AC$42,29,FALSE)</f>
        <v>4.4239896428396072E-4</v>
      </c>
      <c r="Q2" s="154">
        <f>VLOOKUP($A2,'NUTS2 Data Master'!$A$2:$R$42,17,FALSE)/VLOOKUP($A2,'NUTS2 Data Master'!$A$2:$AC$42,28,FALSE)</f>
        <v>2.4711077932126533E-3</v>
      </c>
      <c r="R2" s="155">
        <f>VLOOKUP($A2,'NUTS2 Data Master'!$A$2:$R$42,18,FALSE)/VLOOKUP($A2,'NUTS2 Data Master'!$A$2:$AC$42,29,FALSE)</f>
        <v>2.2034221321867646E-4</v>
      </c>
      <c r="S2" s="209"/>
      <c r="T2" s="221">
        <f>VLOOKUP($A2,'NUTS2 Data Master'!$A$2:$V$42,20,FALSE)/VLOOKUP($A2,'NUTS2 Data Master'!$A$2:$AC$42,28,FALSE)</f>
        <v>1.1416840868956114E-3</v>
      </c>
      <c r="U2" s="305">
        <f>VLOOKUP($A2,'NUTS2 Data Master'!$A$2:$V$42,21,FALSE)/VLOOKUP($A2,'NUTS2 Data Master'!$A$2:$AC$42,29,FALSE)</f>
        <v>1.6525665991400736E-5</v>
      </c>
      <c r="V2" s="222">
        <f>VLOOKUP($A2,'NUTS2 Data Master'!$A$2:$V$42,22,FALSE)/VLOOKUP($A2,'NUTS2 Data Master'!$A$2:$AC$42,29,FALSE)</f>
        <v>1.7214235407709099E-4</v>
      </c>
      <c r="W2" s="209"/>
      <c r="X2" s="229">
        <f>VLOOKUP($A2,'NUTS2 Data Master'!$A$2:$Y$42,24,FALSE)/VLOOKUP($A2,'NUTS2 Data Master'!$A$2:$AC$42,29,FALSE)</f>
        <v>7.77326014070512E-3</v>
      </c>
      <c r="Y2" s="228">
        <f>VLOOKUP($A2,'NUTS2 Data Master'!$A$2:$Y$42,25,FALSE)/VLOOKUP($A2,'NUTS2 Data Master'!$A$2:$AC$42,29,FALSE)</f>
        <v>3.7802460955329181E-3</v>
      </c>
    </row>
    <row r="3" spans="1:25">
      <c r="A3" s="10" t="s">
        <v>22</v>
      </c>
      <c r="B3" s="215">
        <f>VLOOKUP($A3,'NUTS2 Data Master'!$A$2:$D$42,2,FALSE)</f>
        <v>0.94799999999999995</v>
      </c>
      <c r="C3" s="212">
        <f>VLOOKUP($A3,'NUTS2 Data Master'!$A$2:$D$42,3,FALSE)/VLOOKUP($A3,'NUTS2 Data Master'!$A$2:$AC$42,28)</f>
        <v>0.31502346585687069</v>
      </c>
      <c r="D3" s="135">
        <f>VLOOKUP($A3,'NUTS2 Data Master'!$A$2:$D$42,4,FALSE)/VLOOKUP($A3,'NUTS2 Data Master'!$A$2:$AC$42,28)</f>
        <v>3.6575829198664749E-2</v>
      </c>
      <c r="E3" s="107"/>
      <c r="F3" s="312">
        <f>VLOOKUP($A3,'NUTS2 Data Master'!$A$2:$I$42,6,FALSE)/VLOOKUP($A3,'NUTS2 Data Master'!$A$2:$AC$42,28,FALSE)</f>
        <v>7.3564444861482104E-3</v>
      </c>
      <c r="G3" s="139">
        <f>VLOOKUP($A3,'NUTS2 Data Master'!$A$2:$I$42,7,FALSE)/VLOOKUP($A3,'NUTS2 Data Master'!$A$2:$AC$42,27,FALSE)</f>
        <v>5.8841754867106785E-2</v>
      </c>
      <c r="H3" s="139">
        <f>VLOOKUP($A3,'NUTS2 Data Master'!$A$2:$I$42,8,FALSE)/VLOOKUP($A3,'NUTS2 Data Master'!$A$2:$AC$42,28,FALSE)</f>
        <v>7.0931878125814973E-2</v>
      </c>
      <c r="I3" s="309">
        <f>VLOOKUP($A3,'NUTS2 Data Master'!$A$2:$I$42,9,FALSE)/VLOOKUP($A3,'NUTS2 Data Master'!$A$2:$AC$42,27,FALSE)</f>
        <v>3.2615019800733995E-4</v>
      </c>
      <c r="K3" s="144">
        <f>VLOOKUP($A3,'NUTS2 Data Master'!$A$2:$N$42,11,FALSE)</f>
        <v>0.96293175688361166</v>
      </c>
      <c r="L3" s="145">
        <f>VLOOKUP($A3,'NUTS2 Data Master'!$A$2:$N$42,12,FALSE)</f>
        <v>0.65543156226961141</v>
      </c>
      <c r="M3" s="145">
        <f>VLOOKUP($A3,'NUTS2 Data Master'!$A$2:$N$42,13,FALSE)</f>
        <v>0.45720094696882968</v>
      </c>
      <c r="N3" s="146">
        <f>VLOOKUP($A3,'NUTS2 Data Master'!$A$2:$N$42,14,FALSE)</f>
        <v>0.77190140167871746</v>
      </c>
      <c r="P3" s="219">
        <f>VLOOKUP($A3,'NUTS2 Data Master'!$A$2:$R$42,16,FALSE)/VLOOKUP($A3,'NUTS2 Data Master'!$A$2:$AC$42,29,FALSE)</f>
        <v>6.7962425722859312E-4</v>
      </c>
      <c r="Q3" s="156">
        <f>VLOOKUP($A3,'NUTS2 Data Master'!$A$2:$R$42,17,FALSE)/VLOOKUP($A3,'NUTS2 Data Master'!$A$2:$AC$42,28,FALSE)</f>
        <v>1.0107371422250927E-2</v>
      </c>
      <c r="R3" s="157">
        <f>VLOOKUP($A3,'NUTS2 Data Master'!$A$2:$R$42,18,FALSE)/VLOOKUP($A3,'NUTS2 Data Master'!$A$2:$AC$42,29,FALSE)</f>
        <v>2.8783242398178308E-4</v>
      </c>
      <c r="S3" s="209"/>
      <c r="T3" s="224">
        <f>VLOOKUP($A3,'NUTS2 Data Master'!$A$2:$V$42,20,FALSE)/VLOOKUP($A3,'NUTS2 Data Master'!$A$2:$AC$42,28,FALSE)</f>
        <v>1.6353504561964173E-3</v>
      </c>
      <c r="U3" s="306">
        <f>VLOOKUP($A3,'NUTS2 Data Master'!$A$2:$V$42,21,FALSE)/VLOOKUP($A3,'NUTS2 Data Master'!$A$2:$AC$42,29,FALSE)</f>
        <v>3.8220371053318737E-5</v>
      </c>
      <c r="V3" s="225">
        <f>VLOOKUP($A3,'NUTS2 Data Master'!$A$2:$V$42,22,FALSE)/VLOOKUP($A3,'NUTS2 Data Master'!$A$2:$AC$42,29,FALSE)</f>
        <v>2.8075457749042774E-4</v>
      </c>
      <c r="W3" s="209"/>
      <c r="X3" s="230">
        <f>VLOOKUP($A3,'NUTS2 Data Master'!$A$2:$Y$42,24,FALSE)/VLOOKUP($A3,'NUTS2 Data Master'!$A$2:$AC$42,29,FALSE)</f>
        <v>6.377139688711145E-3</v>
      </c>
      <c r="Y3" s="223">
        <f>VLOOKUP($A3,'NUTS2 Data Master'!$A$2:$Y$42,25,FALSE)/VLOOKUP($A3,'NUTS2 Data Master'!$A$2:$AC$42,29,FALSE)</f>
        <v>8.2688121276340443E-3</v>
      </c>
    </row>
    <row r="4" spans="1:25">
      <c r="A4" s="10" t="s">
        <v>23</v>
      </c>
      <c r="B4" s="215">
        <f>VLOOKUP($A4,'NUTS2 Data Master'!$A$2:$D$42,2,FALSE)</f>
        <v>0.90099999999999991</v>
      </c>
      <c r="C4" s="212">
        <f>VLOOKUP($A4,'NUTS2 Data Master'!$A$2:$D$42,3,FALSE)/VLOOKUP($A4,'NUTS2 Data Master'!$A$2:$AC$42,28)</f>
        <v>0.2684451765006628</v>
      </c>
      <c r="D4" s="135">
        <f>VLOOKUP($A4,'NUTS2 Data Master'!$A$2:$D$42,4,FALSE)/VLOOKUP($A4,'NUTS2 Data Master'!$A$2:$AC$42,28)</f>
        <v>3.1901456355444772E-2</v>
      </c>
      <c r="E4" s="107"/>
      <c r="F4" s="312">
        <f>VLOOKUP($A4,'NUTS2 Data Master'!$A$2:$I$42,6,FALSE)/VLOOKUP($A4,'NUTS2 Data Master'!$A$2:$AC$42,28,FALSE)</f>
        <v>3.5248694598412093E-3</v>
      </c>
      <c r="G4" s="139">
        <f>VLOOKUP($A4,'NUTS2 Data Master'!$A$2:$I$42,7,FALSE)/VLOOKUP($A4,'NUTS2 Data Master'!$A$2:$AC$42,27,FALSE)</f>
        <v>2.4920067326545895E-2</v>
      </c>
      <c r="H4" s="139">
        <f>VLOOKUP($A4,'NUTS2 Data Master'!$A$2:$I$42,8,FALSE)/VLOOKUP($A4,'NUTS2 Data Master'!$A$2:$AC$42,28,FALSE)</f>
        <v>5.5398735762543727E-2</v>
      </c>
      <c r="I4" s="309">
        <f>VLOOKUP($A4,'NUTS2 Data Master'!$A$2:$I$42,9,FALSE)/VLOOKUP($A4,'NUTS2 Data Master'!$A$2:$AC$42,27,FALSE)</f>
        <v>2.7652937163471933E-4</v>
      </c>
      <c r="K4" s="144">
        <f>VLOOKUP($A4,'NUTS2 Data Master'!$A$2:$N$42,11,FALSE)</f>
        <v>0.95084222869332313</v>
      </c>
      <c r="L4" s="145">
        <f>VLOOKUP($A4,'NUTS2 Data Master'!$A$2:$N$42,12,FALSE)</f>
        <v>0.53933789964216639</v>
      </c>
      <c r="M4" s="145">
        <f>VLOOKUP($A4,'NUTS2 Data Master'!$A$2:$N$42,13,FALSE)</f>
        <v>0.39139728184913875</v>
      </c>
      <c r="N4" s="146">
        <f>VLOOKUP($A4,'NUTS2 Data Master'!$A$2:$N$42,14,FALSE)</f>
        <v>0.7636718834509526</v>
      </c>
      <c r="P4" s="219">
        <f>VLOOKUP($A4,'NUTS2 Data Master'!$A$2:$R$42,16,FALSE)/VLOOKUP($A4,'NUTS2 Data Master'!$A$2:$AC$42,29,FALSE)</f>
        <v>3.754234451262721E-4</v>
      </c>
      <c r="Q4" s="156">
        <f>VLOOKUP($A4,'NUTS2 Data Master'!$A$2:$R$42,17,FALSE)/VLOOKUP($A4,'NUTS2 Data Master'!$A$2:$AC$42,28,FALSE)</f>
        <v>1.1423907635201903E-3</v>
      </c>
      <c r="R4" s="157">
        <f>VLOOKUP($A4,'NUTS2 Data Master'!$A$2:$R$42,18,FALSE)/VLOOKUP($A4,'NUTS2 Data Master'!$A$2:$AC$42,29,FALSE)</f>
        <v>2.6567455257461549E-4</v>
      </c>
      <c r="S4" s="209"/>
      <c r="T4" s="224">
        <f>VLOOKUP($A4,'NUTS2 Data Master'!$A$2:$V$42,20,FALSE)/VLOOKUP($A4,'NUTS2 Data Master'!$A$2:$AC$42,28,FALSE)</f>
        <v>9.6165100035100958E-4</v>
      </c>
      <c r="U4" s="306">
        <f>VLOOKUP($A4,'NUTS2 Data Master'!$A$2:$V$42,21,FALSE)/VLOOKUP($A4,'NUTS2 Data Master'!$A$2:$AC$42,29,FALSE)</f>
        <v>2.1506987589373633E-5</v>
      </c>
      <c r="V4" s="225">
        <f>VLOOKUP($A4,'NUTS2 Data Master'!$A$2:$V$42,22,FALSE)/VLOOKUP($A4,'NUTS2 Data Master'!$A$2:$AC$42,29,FALSE)</f>
        <v>1.1386052253197807E-4</v>
      </c>
      <c r="W4" s="209"/>
      <c r="X4" s="230">
        <f>VLOOKUP($A4,'NUTS2 Data Master'!$A$2:$Y$42,24,FALSE)/VLOOKUP($A4,'NUTS2 Data Master'!$A$2:$AC$42,29,FALSE)</f>
        <v>9.5339210866776294E-3</v>
      </c>
      <c r="Y4" s="223">
        <f>VLOOKUP($A4,'NUTS2 Data Master'!$A$2:$Y$42,25,FALSE)/VLOOKUP($A4,'NUTS2 Data Master'!$A$2:$AC$42,29,FALSE)</f>
        <v>4.6821977098983423E-3</v>
      </c>
    </row>
    <row r="5" spans="1:25">
      <c r="A5" s="10" t="s">
        <v>24</v>
      </c>
      <c r="B5" s="215">
        <f>VLOOKUP($A5,'NUTS2 Data Master'!$A$2:$D$42,2,FALSE)</f>
        <v>0.9</v>
      </c>
      <c r="C5" s="212">
        <f>VLOOKUP($A5,'NUTS2 Data Master'!$A$2:$D$42,3,FALSE)/VLOOKUP($A5,'NUTS2 Data Master'!$A$2:$AC$42,28)</f>
        <v>0.29503759242001665</v>
      </c>
      <c r="D5" s="135">
        <f>VLOOKUP($A5,'NUTS2 Data Master'!$A$2:$D$42,4,FALSE)/VLOOKUP($A5,'NUTS2 Data Master'!$A$2:$AC$42,28)</f>
        <v>3.3622304313854691E-2</v>
      </c>
      <c r="E5" s="107"/>
      <c r="F5" s="312">
        <f>VLOOKUP($A5,'NUTS2 Data Master'!$A$2:$I$42,6,FALSE)/VLOOKUP($A5,'NUTS2 Data Master'!$A$2:$AC$42,28,FALSE)</f>
        <v>2.2215182508782978E-3</v>
      </c>
      <c r="G5" s="139">
        <f>VLOOKUP($A5,'NUTS2 Data Master'!$A$2:$I$42,7,FALSE)/VLOOKUP($A5,'NUTS2 Data Master'!$A$2:$AC$42,27,FALSE)</f>
        <v>1.1839460384610707E-2</v>
      </c>
      <c r="H5" s="139">
        <f>VLOOKUP($A5,'NUTS2 Data Master'!$A$2:$I$42,8,FALSE)/VLOOKUP($A5,'NUTS2 Data Master'!$A$2:$AC$42,28,FALSE)</f>
        <v>4.1934277095230794E-2</v>
      </c>
      <c r="I5" s="309">
        <f>VLOOKUP($A5,'NUTS2 Data Master'!$A$2:$I$42,9,FALSE)/VLOOKUP($A5,'NUTS2 Data Master'!$A$2:$AC$42,27,FALSE)</f>
        <v>2.3391097319626177E-4</v>
      </c>
      <c r="K5" s="144">
        <f>VLOOKUP($A5,'NUTS2 Data Master'!$A$2:$N$42,11,FALSE)</f>
        <v>0.86925543753827517</v>
      </c>
      <c r="L5" s="145">
        <f>VLOOKUP($A5,'NUTS2 Data Master'!$A$2:$N$42,12,FALSE)</f>
        <v>0.35297410131633533</v>
      </c>
      <c r="M5" s="145">
        <f>VLOOKUP($A5,'NUTS2 Data Master'!$A$2:$N$42,13,FALSE)</f>
        <v>0.3246883663350037</v>
      </c>
      <c r="N5" s="146">
        <f>VLOOKUP($A5,'NUTS2 Data Master'!$A$2:$N$42,14,FALSE)</f>
        <v>0.68359223237039135</v>
      </c>
      <c r="P5" s="219">
        <f>VLOOKUP($A5,'NUTS2 Data Master'!$A$2:$R$42,16,FALSE)/VLOOKUP($A5,'NUTS2 Data Master'!$A$2:$AC$42,29,FALSE)</f>
        <v>3.0260594300063749E-4</v>
      </c>
      <c r="Q5" s="156">
        <f>VLOOKUP($A5,'NUTS2 Data Master'!$A$2:$R$42,17,FALSE)/VLOOKUP($A5,'NUTS2 Data Master'!$A$2:$AC$42,28,FALSE)</f>
        <v>1.8970268209747264E-4</v>
      </c>
      <c r="R5" s="157">
        <f>VLOOKUP($A5,'NUTS2 Data Master'!$A$2:$R$42,18,FALSE)/VLOOKUP($A5,'NUTS2 Data Master'!$A$2:$AC$42,29,FALSE)</f>
        <v>2.5625268037314053E-4</v>
      </c>
      <c r="S5" s="209"/>
      <c r="T5" s="224">
        <f>VLOOKUP($A5,'NUTS2 Data Master'!$A$2:$V$42,20,FALSE)/VLOOKUP($A5,'NUTS2 Data Master'!$A$2:$AC$42,28,FALSE)</f>
        <v>1.083302158293462E-4</v>
      </c>
      <c r="U5" s="306">
        <f>VLOOKUP($A5,'NUTS2 Data Master'!$A$2:$V$42,21,FALSE)/VLOOKUP($A5,'NUTS2 Data Master'!$A$2:$AC$42,29,FALSE)</f>
        <v>2.8472520041460058E-6</v>
      </c>
      <c r="V5" s="225">
        <f>VLOOKUP($A5,'NUTS2 Data Master'!$A$2:$V$42,22,FALSE)/VLOOKUP($A5,'NUTS2 Data Master'!$A$2:$AC$42,29,FALSE)</f>
        <v>4.2708780062190086E-5</v>
      </c>
      <c r="W5" s="209"/>
      <c r="X5" s="230">
        <f>VLOOKUP($A5,'NUTS2 Data Master'!$A$2:$Y$42,24,FALSE)/VLOOKUP($A5,'NUTS2 Data Master'!$A$2:$AC$42,29,FALSE)</f>
        <v>1.5973083743259092E-3</v>
      </c>
      <c r="Y5" s="223">
        <f>VLOOKUP($A5,'NUTS2 Data Master'!$A$2:$Y$42,25,FALSE)/VLOOKUP($A5,'NUTS2 Data Master'!$A$2:$AC$42,29,FALSE)</f>
        <v>1.5802248623010332E-3</v>
      </c>
    </row>
    <row r="6" spans="1:25">
      <c r="A6" s="10" t="s">
        <v>25</v>
      </c>
      <c r="B6" s="215">
        <f>VLOOKUP($A6,'NUTS2 Data Master'!$A$2:$D$42,2,FALSE)</f>
        <v>0.90900000000000003</v>
      </c>
      <c r="C6" s="212">
        <f>VLOOKUP($A6,'NUTS2 Data Master'!$A$2:$D$42,3,FALSE)/VLOOKUP($A6,'NUTS2 Data Master'!$A$2:$AC$42,28)</f>
        <v>0.23074464806024936</v>
      </c>
      <c r="D6" s="135">
        <f>VLOOKUP($A6,'NUTS2 Data Master'!$A$2:$D$42,4,FALSE)/VLOOKUP($A6,'NUTS2 Data Master'!$A$2:$AC$42,28)</f>
        <v>2.7665068856907792E-2</v>
      </c>
      <c r="E6" s="107"/>
      <c r="F6" s="312">
        <f>VLOOKUP($A6,'NUTS2 Data Master'!$A$2:$I$42,6,FALSE)/VLOOKUP($A6,'NUTS2 Data Master'!$A$2:$AC$42,28,FALSE)</f>
        <v>1.6637903570660085E-3</v>
      </c>
      <c r="G6" s="139">
        <f>VLOOKUP($A6,'NUTS2 Data Master'!$A$2:$I$42,7,FALSE)/VLOOKUP($A6,'NUTS2 Data Master'!$A$2:$AC$42,27,FALSE)</f>
        <v>9.7766139189098093E-3</v>
      </c>
      <c r="H6" s="139">
        <f>VLOOKUP($A6,'NUTS2 Data Master'!$A$2:$I$42,8,FALSE)/VLOOKUP($A6,'NUTS2 Data Master'!$A$2:$AC$42,28,FALSE)</f>
        <v>3.5218919967090694E-2</v>
      </c>
      <c r="I6" s="309">
        <f>VLOOKUP($A6,'NUTS2 Data Master'!$A$2:$I$42,9,FALSE)/VLOOKUP($A6,'NUTS2 Data Master'!$A$2:$AC$42,27,FALSE)</f>
        <v>2.7601186964443209E-4</v>
      </c>
      <c r="K6" s="144">
        <f>VLOOKUP($A6,'NUTS2 Data Master'!$A$2:$N$42,11,FALSE)</f>
        <v>0.92606799064990519</v>
      </c>
      <c r="L6" s="145">
        <f>VLOOKUP($A6,'NUTS2 Data Master'!$A$2:$N$42,12,FALSE)</f>
        <v>0.15517476210634812</v>
      </c>
      <c r="M6" s="145">
        <f>VLOOKUP($A6,'NUTS2 Data Master'!$A$2:$N$42,13,FALSE)</f>
        <v>6.4353683900535599E-2</v>
      </c>
      <c r="N6" s="146">
        <f>VLOOKUP($A6,'NUTS2 Data Master'!$A$2:$N$42,14,FALSE)</f>
        <v>0.65007454307853707</v>
      </c>
      <c r="P6" s="219">
        <f>VLOOKUP($A6,'NUTS2 Data Master'!$A$2:$R$42,16,FALSE)/VLOOKUP($A6,'NUTS2 Data Master'!$A$2:$AC$42,29,FALSE)</f>
        <v>4.7065934623663995E-4</v>
      </c>
      <c r="Q6" s="156">
        <f>VLOOKUP($A6,'NUTS2 Data Master'!$A$2:$R$42,17,FALSE)/VLOOKUP($A6,'NUTS2 Data Master'!$A$2:$AC$42,28,FALSE)</f>
        <v>4.1534036650844885E-4</v>
      </c>
      <c r="R6" s="157">
        <f>VLOOKUP($A6,'NUTS2 Data Master'!$A$2:$R$42,18,FALSE)/VLOOKUP($A6,'NUTS2 Data Master'!$A$2:$AC$42,29,FALSE)</f>
        <v>2.1458225166086053E-4</v>
      </c>
      <c r="S6" s="209"/>
      <c r="T6" s="224">
        <f>VLOOKUP($A6,'NUTS2 Data Master'!$A$2:$V$42,20,FALSE)/VLOOKUP($A6,'NUTS2 Data Master'!$A$2:$AC$42,28,FALSE)</f>
        <v>4.4740172813366241E-4</v>
      </c>
      <c r="U6" s="306">
        <f>VLOOKUP($A6,'NUTS2 Data Master'!$A$2:$V$42,21,FALSE)/VLOOKUP($A6,'NUTS2 Data Master'!$A$2:$AC$42,29,FALSE)</f>
        <v>8.0468344372822704E-6</v>
      </c>
      <c r="V6" s="225">
        <f>VLOOKUP($A6,'NUTS2 Data Master'!$A$2:$V$42,22,FALSE)/VLOOKUP($A6,'NUTS2 Data Master'!$A$2:$AC$42,29,FALSE)</f>
        <v>2.6822781457607566E-5</v>
      </c>
      <c r="W6" s="209"/>
      <c r="X6" s="230">
        <f>VLOOKUP($A6,'NUTS2 Data Master'!$A$2:$Y$42,24,FALSE)/VLOOKUP($A6,'NUTS2 Data Master'!$A$2:$AC$42,29,FALSE)</f>
        <v>4.659117139186434E-3</v>
      </c>
      <c r="Y6" s="223">
        <f>VLOOKUP($A6,'NUTS2 Data Master'!$A$2:$Y$42,25,FALSE)/VLOOKUP($A6,'NUTS2 Data Master'!$A$2:$AC$42,29,FALSE)</f>
        <v>2.2155617483983849E-3</v>
      </c>
    </row>
    <row r="7" spans="1:25">
      <c r="A7" s="10" t="s">
        <v>26</v>
      </c>
      <c r="B7" s="215">
        <f>VLOOKUP($A7,'NUTS2 Data Master'!$A$2:$D$42,2,FALSE)</f>
        <v>0.90799999999999992</v>
      </c>
      <c r="C7" s="212">
        <f>VLOOKUP($A7,'NUTS2 Data Master'!$A$2:$D$42,3,FALSE)/VLOOKUP($A7,'NUTS2 Data Master'!$A$2:$AC$42,28)</f>
        <v>0.30962065825695706</v>
      </c>
      <c r="D7" s="135">
        <f>VLOOKUP($A7,'NUTS2 Data Master'!$A$2:$D$42,4,FALSE)/VLOOKUP($A7,'NUTS2 Data Master'!$A$2:$AC$42,28)</f>
        <v>3.6510359642114125E-2</v>
      </c>
      <c r="E7" s="107"/>
      <c r="F7" s="312">
        <f>VLOOKUP($A7,'NUTS2 Data Master'!$A$2:$I$42,6,FALSE)/VLOOKUP($A7,'NUTS2 Data Master'!$A$2:$AC$42,28,FALSE)</f>
        <v>2.7618310506810906E-3</v>
      </c>
      <c r="G7" s="139">
        <f>VLOOKUP($A7,'NUTS2 Data Master'!$A$2:$I$42,7,FALSE)/VLOOKUP($A7,'NUTS2 Data Master'!$A$2:$AC$42,27,FALSE)</f>
        <v>2.3759866766854966E-2</v>
      </c>
      <c r="H7" s="139">
        <f>VLOOKUP($A7,'NUTS2 Data Master'!$A$2:$I$42,8,FALSE)/VLOOKUP($A7,'NUTS2 Data Master'!$A$2:$AC$42,28,FALSE)</f>
        <v>5.8315585395652014E-2</v>
      </c>
      <c r="I7" s="309">
        <f>VLOOKUP($A7,'NUTS2 Data Master'!$A$2:$I$42,9,FALSE)/VLOOKUP($A7,'NUTS2 Data Master'!$A$2:$AC$42,27,FALSE)</f>
        <v>2.4974356939036377E-4</v>
      </c>
      <c r="K7" s="144">
        <f>VLOOKUP($A7,'NUTS2 Data Master'!$A$2:$N$42,11,FALSE)</f>
        <v>0.96485878354176668</v>
      </c>
      <c r="L7" s="145">
        <f>VLOOKUP($A7,'NUTS2 Data Master'!$A$2:$N$42,12,FALSE)</f>
        <v>0.64574331069907098</v>
      </c>
      <c r="M7" s="145">
        <f>VLOOKUP($A7,'NUTS2 Data Master'!$A$2:$N$42,13,FALSE)</f>
        <v>0.2588898542109635</v>
      </c>
      <c r="N7" s="146">
        <f>VLOOKUP($A7,'NUTS2 Data Master'!$A$2:$N$42,14,FALSE)</f>
        <v>0.82805772117942034</v>
      </c>
      <c r="P7" s="219">
        <f>VLOOKUP($A7,'NUTS2 Data Master'!$A$2:$R$42,16,FALSE)/VLOOKUP($A7,'NUTS2 Data Master'!$A$2:$AC$42,29,FALSE)</f>
        <v>3.546540229572562E-4</v>
      </c>
      <c r="Q7" s="156">
        <f>VLOOKUP($A7,'NUTS2 Data Master'!$A$2:$R$42,17,FALSE)/VLOOKUP($A7,'NUTS2 Data Master'!$A$2:$AC$42,28,FALSE)</f>
        <v>7.4886571699738554E-3</v>
      </c>
      <c r="R7" s="157">
        <f>VLOOKUP($A7,'NUTS2 Data Master'!$A$2:$R$42,18,FALSE)/VLOOKUP($A7,'NUTS2 Data Master'!$A$2:$AC$42,29,FALSE)</f>
        <v>2.3742294992019198E-4</v>
      </c>
      <c r="S7" s="209"/>
      <c r="T7" s="224">
        <f>VLOOKUP($A7,'NUTS2 Data Master'!$A$2:$V$42,20,FALSE)/VLOOKUP($A7,'NUTS2 Data Master'!$A$2:$AC$42,28,FALSE)</f>
        <v>9.5398632412823758E-4</v>
      </c>
      <c r="U7" s="306">
        <f>VLOOKUP($A7,'NUTS2 Data Master'!$A$2:$V$42,21,FALSE)/VLOOKUP($A7,'NUTS2 Data Master'!$A$2:$AC$42,29,FALSE)</f>
        <v>4.8182892777921314E-5</v>
      </c>
      <c r="V7" s="225">
        <f>VLOOKUP($A7,'NUTS2 Data Master'!$A$2:$V$42,22,FALSE)/VLOOKUP($A7,'NUTS2 Data Master'!$A$2:$AC$42,29,FALSE)</f>
        <v>8.7287849235364695E-5</v>
      </c>
      <c r="W7" s="209"/>
      <c r="X7" s="230">
        <f>VLOOKUP($A7,'NUTS2 Data Master'!$A$2:$Y$42,24,FALSE)/VLOOKUP($A7,'NUTS2 Data Master'!$A$2:$AC$42,29,FALSE)</f>
        <v>1.096684537793122E-2</v>
      </c>
      <c r="Y7" s="223">
        <f>VLOOKUP($A7,'NUTS2 Data Master'!$A$2:$Y$42,25,FALSE)/VLOOKUP($A7,'NUTS2 Data Master'!$A$2:$AC$42,29,FALSE)</f>
        <v>1.9622308508109986E-3</v>
      </c>
    </row>
    <row r="8" spans="1:25">
      <c r="A8" s="10" t="s">
        <v>27</v>
      </c>
      <c r="B8" s="215">
        <f>VLOOKUP($A8,'NUTS2 Data Master'!$A$2:$D$42,2,FALSE)</f>
        <v>0.91299999999999992</v>
      </c>
      <c r="C8" s="212">
        <f>VLOOKUP($A8,'NUTS2 Data Master'!$A$2:$D$42,3,FALSE)/VLOOKUP($A8,'NUTS2 Data Master'!$A$2:$AC$42,28)</f>
        <v>0.30297489100129654</v>
      </c>
      <c r="D8" s="135">
        <f>VLOOKUP($A8,'NUTS2 Data Master'!$A$2:$D$42,4,FALSE)/VLOOKUP($A8,'NUTS2 Data Master'!$A$2:$AC$42,28)</f>
        <v>3.6168062255912237E-2</v>
      </c>
      <c r="E8" s="107"/>
      <c r="F8" s="312">
        <f>VLOOKUP($A8,'NUTS2 Data Master'!$A$2:$I$42,6,FALSE)/VLOOKUP($A8,'NUTS2 Data Master'!$A$2:$AC$42,28,FALSE)</f>
        <v>2.4339987417854735E-3</v>
      </c>
      <c r="G8" s="139">
        <f>VLOOKUP($A8,'NUTS2 Data Master'!$A$2:$I$42,7,FALSE)/VLOOKUP($A8,'NUTS2 Data Master'!$A$2:$AC$42,27,FALSE)</f>
        <v>1.7954128560667876E-2</v>
      </c>
      <c r="H8" s="139">
        <f>VLOOKUP($A8,'NUTS2 Data Master'!$A$2:$I$42,8,FALSE)/VLOOKUP($A8,'NUTS2 Data Master'!$A$2:$AC$42,28,FALSE)</f>
        <v>4.5434643179995501E-2</v>
      </c>
      <c r="I8" s="309">
        <f>VLOOKUP($A8,'NUTS2 Data Master'!$A$2:$I$42,9,FALSE)/VLOOKUP($A8,'NUTS2 Data Master'!$A$2:$AC$42,27,FALSE)</f>
        <v>1.9874531121093247E-4</v>
      </c>
      <c r="K8" s="144">
        <f>VLOOKUP($A8,'NUTS2 Data Master'!$A$2:$N$42,11,FALSE)</f>
        <v>0.89570084916796766</v>
      </c>
      <c r="L8" s="145">
        <f>VLOOKUP($A8,'NUTS2 Data Master'!$A$2:$N$42,12,FALSE)</f>
        <v>0.52309839520664636</v>
      </c>
      <c r="M8" s="145">
        <f>VLOOKUP($A8,'NUTS2 Data Master'!$A$2:$N$42,13,FALSE)</f>
        <v>0.25971559743908557</v>
      </c>
      <c r="N8" s="146">
        <f>VLOOKUP($A8,'NUTS2 Data Master'!$A$2:$N$42,14,FALSE)</f>
        <v>0.77471635074660228</v>
      </c>
      <c r="P8" s="219">
        <f>VLOOKUP($A8,'NUTS2 Data Master'!$A$2:$R$42,16,FALSE)/VLOOKUP($A8,'NUTS2 Data Master'!$A$2:$AC$42,29,FALSE)</f>
        <v>3.0574247377264402E-4</v>
      </c>
      <c r="Q8" s="156">
        <f>VLOOKUP($A8,'NUTS2 Data Master'!$A$2:$R$42,17,FALSE)/VLOOKUP($A8,'NUTS2 Data Master'!$A$2:$AC$42,28,FALSE)</f>
        <v>2.9787508411374604E-4</v>
      </c>
      <c r="R8" s="157">
        <f>VLOOKUP($A8,'NUTS2 Data Master'!$A$2:$R$42,18,FALSE)/VLOOKUP($A8,'NUTS2 Data Master'!$A$2:$AC$42,29,FALSE)</f>
        <v>2.4848823567567868E-4</v>
      </c>
      <c r="S8" s="209"/>
      <c r="T8" s="224">
        <f>VLOOKUP($A8,'NUTS2 Data Master'!$A$2:$V$42,20,FALSE)/VLOOKUP($A8,'NUTS2 Data Master'!$A$2:$AC$42,28,FALSE)</f>
        <v>4.171410224612342E-4</v>
      </c>
      <c r="U8" s="306">
        <f>VLOOKUP($A8,'NUTS2 Data Master'!$A$2:$V$42,21,FALSE)/VLOOKUP($A8,'NUTS2 Data Master'!$A$2:$AC$42,29,FALSE)</f>
        <v>6.3714932224532991E-6</v>
      </c>
      <c r="V8" s="225">
        <f>VLOOKUP($A8,'NUTS2 Data Master'!$A$2:$V$42,22,FALSE)/VLOOKUP($A8,'NUTS2 Data Master'!$A$2:$AC$42,29,FALSE)</f>
        <v>6.7537828158004969E-5</v>
      </c>
      <c r="W8" s="209"/>
      <c r="X8" s="230">
        <f>VLOOKUP($A8,'NUTS2 Data Master'!$A$2:$Y$42,24,FALSE)/VLOOKUP($A8,'NUTS2 Data Master'!$A$2:$AC$42,29,FALSE)</f>
        <v>3.059591045422074E-3</v>
      </c>
      <c r="Y8" s="223">
        <f>VLOOKUP($A8,'NUTS2 Data Master'!$A$2:$Y$42,25,FALSE)/VLOOKUP($A8,'NUTS2 Data Master'!$A$2:$AC$42,29,FALSE)</f>
        <v>2.0376035325405648E-3</v>
      </c>
    </row>
    <row r="9" spans="1:25">
      <c r="A9" s="10" t="s">
        <v>28</v>
      </c>
      <c r="B9" s="215">
        <f>VLOOKUP($A9,'NUTS2 Data Master'!$A$2:$D$42,2,FALSE)</f>
        <v>0.94499999999999995</v>
      </c>
      <c r="C9" s="212">
        <f>VLOOKUP($A9,'NUTS2 Data Master'!$A$2:$D$42,3,FALSE)/VLOOKUP($A9,'NUTS2 Data Master'!$A$2:$AC$42,28)</f>
        <v>0.28802023819261074</v>
      </c>
      <c r="D9" s="135">
        <f>VLOOKUP($A9,'NUTS2 Data Master'!$A$2:$D$42,4,FALSE)/VLOOKUP($A9,'NUTS2 Data Master'!$A$2:$AC$42,28)</f>
        <v>3.2862984077105431E-2</v>
      </c>
      <c r="E9" s="107"/>
      <c r="F9" s="312">
        <f>VLOOKUP($A9,'NUTS2 Data Master'!$A$2:$I$42,6,FALSE)/VLOOKUP($A9,'NUTS2 Data Master'!$A$2:$AC$42,28,FALSE)</f>
        <v>3.5076303648916341E-3</v>
      </c>
      <c r="G9" s="139">
        <f>VLOOKUP($A9,'NUTS2 Data Master'!$A$2:$I$42,7,FALSE)/VLOOKUP($A9,'NUTS2 Data Master'!$A$2:$AC$42,27,FALSE)</f>
        <v>1.777506804200368E-2</v>
      </c>
      <c r="H9" s="139">
        <f>VLOOKUP($A9,'NUTS2 Data Master'!$A$2:$I$42,8,FALSE)/VLOOKUP($A9,'NUTS2 Data Master'!$A$2:$AC$42,28,FALSE)</f>
        <v>4.8789261865570879E-2</v>
      </c>
      <c r="I9" s="309">
        <f>VLOOKUP($A9,'NUTS2 Data Master'!$A$2:$I$42,9,FALSE)/VLOOKUP($A9,'NUTS2 Data Master'!$A$2:$AC$42,27,FALSE)</f>
        <v>2.2070343743347122E-4</v>
      </c>
      <c r="K9" s="144">
        <f>VLOOKUP($A9,'NUTS2 Data Master'!$A$2:$N$42,11,FALSE)</f>
        <v>0.92971084275998617</v>
      </c>
      <c r="L9" s="145">
        <f>VLOOKUP($A9,'NUTS2 Data Master'!$A$2:$N$42,12,FALSE)</f>
        <v>0.39690938581606383</v>
      </c>
      <c r="M9" s="145">
        <f>VLOOKUP($A9,'NUTS2 Data Master'!$A$2:$N$42,13,FALSE)</f>
        <v>0.26593719625160439</v>
      </c>
      <c r="N9" s="146">
        <f>VLOOKUP($A9,'NUTS2 Data Master'!$A$2:$N$42,14,FALSE)</f>
        <v>0.72456151649171263</v>
      </c>
      <c r="P9" s="219">
        <f>VLOOKUP($A9,'NUTS2 Data Master'!$A$2:$R$42,16,FALSE)/VLOOKUP($A9,'NUTS2 Data Master'!$A$2:$AC$42,29,FALSE)</f>
        <v>3.8196893494070238E-4</v>
      </c>
      <c r="Q9" s="156">
        <f>VLOOKUP($A9,'NUTS2 Data Master'!$A$2:$R$42,17,FALSE)/VLOOKUP($A9,'NUTS2 Data Master'!$A$2:$AC$42,28,FALSE)</f>
        <v>5.0328962437265424E-4</v>
      </c>
      <c r="R9" s="157">
        <f>VLOOKUP($A9,'NUTS2 Data Master'!$A$2:$R$42,18,FALSE)/VLOOKUP($A9,'NUTS2 Data Master'!$A$2:$AC$42,29,FALSE)</f>
        <v>1.680589136011708E-4</v>
      </c>
      <c r="S9" s="209"/>
      <c r="T9" s="224">
        <f>VLOOKUP($A9,'NUTS2 Data Master'!$A$2:$V$42,20,FALSE)/VLOOKUP($A9,'NUTS2 Data Master'!$A$2:$AC$42,28,FALSE)</f>
        <v>2.706986067610471E-4</v>
      </c>
      <c r="U9" s="306">
        <f>VLOOKUP($A9,'NUTS2 Data Master'!$A$2:$V$42,21,FALSE)/VLOOKUP($A9,'NUTS2 Data Master'!$A$2:$AC$42,29,FALSE)</f>
        <v>4.636107961411608E-6</v>
      </c>
      <c r="V9" s="225">
        <f>VLOOKUP($A9,'NUTS2 Data Master'!$A$2:$V$42,22,FALSE)/VLOOKUP($A9,'NUTS2 Data Master'!$A$2:$AC$42,29,FALSE)</f>
        <v>6.3746484469409613E-5</v>
      </c>
      <c r="W9" s="209"/>
      <c r="X9" s="230">
        <f>VLOOKUP($A9,'NUTS2 Data Master'!$A$2:$Y$42,24,FALSE)/VLOOKUP($A9,'NUTS2 Data Master'!$A$2:$AC$42,29,FALSE)</f>
        <v>3.9348966322481022E-3</v>
      </c>
      <c r="Y9" s="223">
        <f>VLOOKUP($A9,'NUTS2 Data Master'!$A$2:$Y$42,25,FALSE)/VLOOKUP($A9,'NUTS2 Data Master'!$A$2:$AC$42,29,FALSE)</f>
        <v>2.5799940805255601E-3</v>
      </c>
    </row>
    <row r="10" spans="1:25">
      <c r="A10" s="10" t="s">
        <v>29</v>
      </c>
      <c r="B10" s="215">
        <f>VLOOKUP($A10,'NUTS2 Data Master'!$A$2:$D$42,2,FALSE)</f>
        <v>0.91900000000000004</v>
      </c>
      <c r="C10" s="212">
        <f>VLOOKUP($A10,'NUTS2 Data Master'!$A$2:$D$42,3,FALSE)/VLOOKUP($A10,'NUTS2 Data Master'!$A$2:$AC$42,28)</f>
        <v>0.27818927291838708</v>
      </c>
      <c r="D10" s="135">
        <f>VLOOKUP($A10,'NUTS2 Data Master'!$A$2:$D$42,4,FALSE)/VLOOKUP($A10,'NUTS2 Data Master'!$A$2:$AC$42,28)</f>
        <v>3.3315691242527444E-2</v>
      </c>
      <c r="E10" s="107"/>
      <c r="F10" s="312">
        <f>VLOOKUP($A10,'NUTS2 Data Master'!$A$2:$I$42,6,FALSE)/VLOOKUP($A10,'NUTS2 Data Master'!$A$2:$AC$42,28,FALSE)</f>
        <v>3.2835537157662915E-3</v>
      </c>
      <c r="G10" s="139">
        <f>VLOOKUP($A10,'NUTS2 Data Master'!$A$2:$I$42,7,FALSE)/VLOOKUP($A10,'NUTS2 Data Master'!$A$2:$AC$42,27,FALSE)</f>
        <v>2.5150997404899362E-2</v>
      </c>
      <c r="H10" s="139">
        <f>VLOOKUP($A10,'NUTS2 Data Master'!$A$2:$I$42,8,FALSE)/VLOOKUP($A10,'NUTS2 Data Master'!$A$2:$AC$42,28,FALSE)</f>
        <v>5.8468763042357881E-2</v>
      </c>
      <c r="I10" s="309">
        <f>VLOOKUP($A10,'NUTS2 Data Master'!$A$2:$I$42,9,FALSE)/VLOOKUP($A10,'NUTS2 Data Master'!$A$2:$AC$42,27,FALSE)</f>
        <v>2.7408785035529747E-4</v>
      </c>
      <c r="K10" s="144">
        <f>VLOOKUP($A10,'NUTS2 Data Master'!$A$2:$N$42,11,FALSE)</f>
        <v>0.94757642865350167</v>
      </c>
      <c r="L10" s="145">
        <f>VLOOKUP($A10,'NUTS2 Data Master'!$A$2:$N$42,12,FALSE)</f>
        <v>0.45213573685876851</v>
      </c>
      <c r="M10" s="145">
        <f>VLOOKUP($A10,'NUTS2 Data Master'!$A$2:$N$42,13,FALSE)</f>
        <v>0.23356999908243459</v>
      </c>
      <c r="N10" s="146">
        <f>VLOOKUP($A10,'NUTS2 Data Master'!$A$2:$N$42,14,FALSE)</f>
        <v>0.6874747359519493</v>
      </c>
      <c r="P10" s="219">
        <f>VLOOKUP($A10,'NUTS2 Data Master'!$A$2:$R$42,16,FALSE)/VLOOKUP($A10,'NUTS2 Data Master'!$A$2:$AC$42,29,FALSE)</f>
        <v>4.7891452670806685E-4</v>
      </c>
      <c r="Q10" s="156">
        <f>VLOOKUP($A10,'NUTS2 Data Master'!$A$2:$R$42,17,FALSE)/VLOOKUP($A10,'NUTS2 Data Master'!$A$2:$AC$42,28,FALSE)</f>
        <v>5.870383847973947E-3</v>
      </c>
      <c r="R10" s="157">
        <f>VLOOKUP($A10,'NUTS2 Data Master'!$A$2:$R$42,18,FALSE)/VLOOKUP($A10,'NUTS2 Data Master'!$A$2:$AC$42,29,FALSE)</f>
        <v>2.471924425971E-4</v>
      </c>
      <c r="S10" s="209"/>
      <c r="T10" s="224">
        <f>VLOOKUP($A10,'NUTS2 Data Master'!$A$2:$V$42,20,FALSE)/VLOOKUP($A10,'NUTS2 Data Master'!$A$2:$AC$42,28,FALSE)</f>
        <v>1.9745836579548731E-3</v>
      </c>
      <c r="U10" s="306">
        <f>VLOOKUP($A10,'NUTS2 Data Master'!$A$2:$V$42,21,FALSE)/VLOOKUP($A10,'NUTS2 Data Master'!$A$2:$AC$42,29,FALSE)</f>
        <v>2.2219545401986515E-5</v>
      </c>
      <c r="V10" s="225">
        <f>VLOOKUP($A10,'NUTS2 Data Master'!$A$2:$V$42,22,FALSE)/VLOOKUP($A10,'NUTS2 Data Master'!$A$2:$AC$42,29,FALSE)</f>
        <v>2.5274732894759659E-4</v>
      </c>
      <c r="W10" s="209"/>
      <c r="X10" s="230">
        <f>VLOOKUP($A10,'NUTS2 Data Master'!$A$2:$Y$42,24,FALSE)/VLOOKUP($A10,'NUTS2 Data Master'!$A$2:$AC$42,29,FALSE)</f>
        <v>5.0488362039663864E-3</v>
      </c>
      <c r="Y10" s="223">
        <f>VLOOKUP($A10,'NUTS2 Data Master'!$A$2:$Y$42,25,FALSE)/VLOOKUP($A10,'NUTS2 Data Master'!$A$2:$AC$42,29,FALSE)</f>
        <v>5.1638223514216663E-3</v>
      </c>
    </row>
    <row r="11" spans="1:25">
      <c r="A11" s="10" t="s">
        <v>30</v>
      </c>
      <c r="B11" s="215">
        <f>VLOOKUP($A11,'NUTS2 Data Master'!$A$2:$D$42,2,FALSE)</f>
        <v>0.92</v>
      </c>
      <c r="C11" s="212">
        <f>VLOOKUP($A11,'NUTS2 Data Master'!$A$2:$D$42,3,FALSE)/VLOOKUP($A11,'NUTS2 Data Master'!$A$2:$AC$42,28)</f>
        <v>0.3166577506875225</v>
      </c>
      <c r="D11" s="135">
        <f>VLOOKUP($A11,'NUTS2 Data Master'!$A$2:$D$42,4,FALSE)/VLOOKUP($A11,'NUTS2 Data Master'!$A$2:$AC$42,28)</f>
        <v>4.5675543863360771E-2</v>
      </c>
      <c r="E11" s="107"/>
      <c r="F11" s="312">
        <f>VLOOKUP($A11,'NUTS2 Data Master'!$A$2:$I$42,6,FALSE)/VLOOKUP($A11,'NUTS2 Data Master'!$A$2:$AC$42,28,FALSE)</f>
        <v>2.6448060590994827E-3</v>
      </c>
      <c r="G11" s="139">
        <f>VLOOKUP($A11,'NUTS2 Data Master'!$A$2:$I$42,7,FALSE)/VLOOKUP($A11,'NUTS2 Data Master'!$A$2:$AC$42,27,FALSE)</f>
        <v>1.8690673701835078E-2</v>
      </c>
      <c r="H11" s="139">
        <f>VLOOKUP($A11,'NUTS2 Data Master'!$A$2:$I$42,8,FALSE)/VLOOKUP($A11,'NUTS2 Data Master'!$A$2:$AC$42,28,FALSE)</f>
        <v>5.0020215564328077E-2</v>
      </c>
      <c r="I11" s="309">
        <f>VLOOKUP($A11,'NUTS2 Data Master'!$A$2:$I$42,9,FALSE)/VLOOKUP($A11,'NUTS2 Data Master'!$A$2:$AC$42,27,FALSE)</f>
        <v>2.8186289886141587E-4</v>
      </c>
      <c r="K11" s="144">
        <f>VLOOKUP($A11,'NUTS2 Data Master'!$A$2:$N$42,11,FALSE)</f>
        <v>0.93370298291817877</v>
      </c>
      <c r="L11" s="145">
        <f>VLOOKUP($A11,'NUTS2 Data Master'!$A$2:$N$42,12,FALSE)</f>
        <v>0.57792629805549045</v>
      </c>
      <c r="M11" s="145">
        <f>VLOOKUP($A11,'NUTS2 Data Master'!$A$2:$N$42,13,FALSE)</f>
        <v>0.48189140752702997</v>
      </c>
      <c r="N11" s="146">
        <f>VLOOKUP($A11,'NUTS2 Data Master'!$A$2:$N$42,14,FALSE)</f>
        <v>0.77025568125869448</v>
      </c>
      <c r="P11" s="219">
        <f>VLOOKUP($A11,'NUTS2 Data Master'!$A$2:$R$42,16,FALSE)/VLOOKUP($A11,'NUTS2 Data Master'!$A$2:$AC$42,29,FALSE)</f>
        <v>4.3724745639369024E-4</v>
      </c>
      <c r="Q11" s="156">
        <f>VLOOKUP($A11,'NUTS2 Data Master'!$A$2:$R$42,17,FALSE)/VLOOKUP($A11,'NUTS2 Data Master'!$A$2:$AC$42,28,FALSE)</f>
        <v>8.7920543168510952E-4</v>
      </c>
      <c r="R11" s="157">
        <f>VLOOKUP($A11,'NUTS2 Data Master'!$A$2:$R$42,18,FALSE)/VLOOKUP($A11,'NUTS2 Data Master'!$A$2:$AC$42,29,FALSE)</f>
        <v>2.5216116285679943E-4</v>
      </c>
      <c r="S11" s="209"/>
      <c r="T11" s="224">
        <f>VLOOKUP($A11,'NUTS2 Data Master'!$A$2:$V$42,20,FALSE)/VLOOKUP($A11,'NUTS2 Data Master'!$A$2:$AC$42,28,FALSE)</f>
        <v>4.0314034104720271E-4</v>
      </c>
      <c r="U11" s="306">
        <f>VLOOKUP($A11,'NUTS2 Data Master'!$A$2:$V$42,21,FALSE)/VLOOKUP($A11,'NUTS2 Data Master'!$A$2:$AC$42,29,FALSE)</f>
        <v>2.4629694976710645E-5</v>
      </c>
      <c r="V11" s="225">
        <f>VLOOKUP($A11,'NUTS2 Data Master'!$A$2:$V$42,22,FALSE)/VLOOKUP($A11,'NUTS2 Data Master'!$A$2:$AC$42,29,FALSE)</f>
        <v>1.2432131750149183E-4</v>
      </c>
      <c r="W11" s="209"/>
      <c r="X11" s="230">
        <f>VLOOKUP($A11,'NUTS2 Data Master'!$A$2:$Y$42,24,FALSE)/VLOOKUP($A11,'NUTS2 Data Master'!$A$2:$AC$42,29,FALSE)</f>
        <v>7.378352909451746E-3</v>
      </c>
      <c r="Y11" s="223">
        <f>VLOOKUP($A11,'NUTS2 Data Master'!$A$2:$Y$42,25,FALSE)/VLOOKUP($A11,'NUTS2 Data Master'!$A$2:$AC$42,29,FALSE)</f>
        <v>3.4047621198757621E-3</v>
      </c>
    </row>
    <row r="12" spans="1:25">
      <c r="A12" s="10" t="s">
        <v>31</v>
      </c>
      <c r="B12" s="215">
        <f>VLOOKUP($A12,'NUTS2 Data Master'!$A$2:$D$42,2,FALSE)</f>
        <v>0.89500000000000002</v>
      </c>
      <c r="C12" s="212">
        <f>VLOOKUP($A12,'NUTS2 Data Master'!$A$2:$D$42,3,FALSE)/VLOOKUP($A12,'NUTS2 Data Master'!$A$2:$AC$42,28)</f>
        <v>0.25022957307056704</v>
      </c>
      <c r="D12" s="135">
        <f>VLOOKUP($A12,'NUTS2 Data Master'!$A$2:$D$42,4,FALSE)/VLOOKUP($A12,'NUTS2 Data Master'!$A$2:$AC$42,28)</f>
        <v>3.38666473090826E-2</v>
      </c>
      <c r="E12" s="107"/>
      <c r="F12" s="312">
        <f>VLOOKUP($A12,'NUTS2 Data Master'!$A$2:$I$42,6,FALSE)/VLOOKUP($A12,'NUTS2 Data Master'!$A$2:$AC$42,28,FALSE)</f>
        <v>1.5593592470459561E-3</v>
      </c>
      <c r="G12" s="139">
        <f>VLOOKUP($A12,'NUTS2 Data Master'!$A$2:$I$42,7,FALSE)/VLOOKUP($A12,'NUTS2 Data Master'!$A$2:$AC$42,27,FALSE)</f>
        <v>9.8234854998242929E-3</v>
      </c>
      <c r="H12" s="139">
        <f>VLOOKUP($A12,'NUTS2 Data Master'!$A$2:$I$42,8,FALSE)/VLOOKUP($A12,'NUTS2 Data Master'!$A$2:$AC$42,28,FALSE)</f>
        <v>4.2022169380487272E-2</v>
      </c>
      <c r="I12" s="309">
        <f>VLOOKUP($A12,'NUTS2 Data Master'!$A$2:$I$42,9,FALSE)/VLOOKUP($A12,'NUTS2 Data Master'!$A$2:$AC$42,27,FALSE)</f>
        <v>2.4563086220851459E-4</v>
      </c>
      <c r="K12" s="144">
        <f>VLOOKUP($A12,'NUTS2 Data Master'!$A$2:$N$42,11,FALSE)</f>
        <v>0.96331144326177565</v>
      </c>
      <c r="L12" s="145">
        <f>VLOOKUP($A12,'NUTS2 Data Master'!$A$2:$N$42,12,FALSE)</f>
        <v>0.76784793372332627</v>
      </c>
      <c r="M12" s="145">
        <f>VLOOKUP($A12,'NUTS2 Data Master'!$A$2:$N$42,13,FALSE)</f>
        <v>0.62366119746880833</v>
      </c>
      <c r="N12" s="146">
        <f>VLOOKUP($A12,'NUTS2 Data Master'!$A$2:$N$42,14,FALSE)</f>
        <v>0.79145335467006639</v>
      </c>
      <c r="P12" s="219">
        <f>VLOOKUP($A12,'NUTS2 Data Master'!$A$2:$R$42,16,FALSE)/VLOOKUP($A12,'NUTS2 Data Master'!$A$2:$AC$42,29,FALSE)</f>
        <v>3.5296896223902961E-4</v>
      </c>
      <c r="Q12" s="156">
        <f>VLOOKUP($A12,'NUTS2 Data Master'!$A$2:$R$42,17,FALSE)/VLOOKUP($A12,'NUTS2 Data Master'!$A$2:$AC$42,28,FALSE)</f>
        <v>3.8361701664416949E-4</v>
      </c>
      <c r="R12" s="157">
        <f>VLOOKUP($A12,'NUTS2 Data Master'!$A$2:$R$42,18,FALSE)/VLOOKUP($A12,'NUTS2 Data Master'!$A$2:$AC$42,29,FALSE)</f>
        <v>1.9631199234651259E-4</v>
      </c>
      <c r="S12" s="209"/>
      <c r="T12" s="224">
        <f>VLOOKUP($A12,'NUTS2 Data Master'!$A$2:$V$42,20,FALSE)/VLOOKUP($A12,'NUTS2 Data Master'!$A$2:$AC$42,28,FALSE)</f>
        <v>2.9444802308069648E-4</v>
      </c>
      <c r="U12" s="306">
        <f>VLOOKUP($A12,'NUTS2 Data Master'!$A$2:$V$42,21,FALSE)/VLOOKUP($A12,'NUTS2 Data Master'!$A$2:$AC$42,29,FALSE)</f>
        <v>1.6359332695542716E-6</v>
      </c>
      <c r="V12" s="225">
        <f>VLOOKUP($A12,'NUTS2 Data Master'!$A$2:$V$42,22,FALSE)/VLOOKUP($A12,'NUTS2 Data Master'!$A$2:$AC$42,29,FALSE)</f>
        <v>6.2165464243062312E-5</v>
      </c>
      <c r="W12" s="209"/>
      <c r="X12" s="230">
        <f>VLOOKUP($A12,'NUTS2 Data Master'!$A$2:$Y$42,24,FALSE)/VLOOKUP($A12,'NUTS2 Data Master'!$A$2:$AC$42,29,FALSE)</f>
        <v>8.0618791523634509E-3</v>
      </c>
      <c r="Y12" s="223">
        <f>VLOOKUP($A12,'NUTS2 Data Master'!$A$2:$Y$42,25,FALSE)/VLOOKUP($A12,'NUTS2 Data Master'!$A$2:$AC$42,29,FALSE)</f>
        <v>1.6572004020584772E-3</v>
      </c>
    </row>
    <row r="13" spans="1:25">
      <c r="A13" s="10" t="s">
        <v>32</v>
      </c>
      <c r="B13" s="215">
        <f>VLOOKUP($A13,'NUTS2 Data Master'!$A$2:$D$42,2,FALSE)</f>
        <v>0.92400000000000004</v>
      </c>
      <c r="C13" s="212">
        <f>VLOOKUP($A13,'NUTS2 Data Master'!$A$2:$D$42,3,FALSE)/VLOOKUP($A13,'NUTS2 Data Master'!$A$2:$AC$42,28)</f>
        <v>0.45176392201047033</v>
      </c>
      <c r="D13" s="135">
        <f>VLOOKUP($A13,'NUTS2 Data Master'!$A$2:$D$42,4,FALSE)/VLOOKUP($A13,'NUTS2 Data Master'!$A$2:$AC$42,28)</f>
        <v>4.5490392585821653E-2</v>
      </c>
      <c r="E13" s="107"/>
      <c r="F13" s="312">
        <f>VLOOKUP($A13,'NUTS2 Data Master'!$A$2:$I$42,6,FALSE)/VLOOKUP($A13,'NUTS2 Data Master'!$A$2:$AC$42,28,FALSE)</f>
        <v>3.1267827789135567E-3</v>
      </c>
      <c r="G13" s="139">
        <f>VLOOKUP($A13,'NUTS2 Data Master'!$A$2:$I$42,7,FALSE)/VLOOKUP($A13,'NUTS2 Data Master'!$A$2:$AC$42,27,FALSE)</f>
        <v>3.1474824368464917E-2</v>
      </c>
      <c r="H13" s="139">
        <f>VLOOKUP($A13,'NUTS2 Data Master'!$A$2:$I$42,8,FALSE)/VLOOKUP($A13,'NUTS2 Data Master'!$A$2:$AC$42,28,FALSE)</f>
        <v>7.5161776313418902E-2</v>
      </c>
      <c r="I13" s="309">
        <f>VLOOKUP($A13,'NUTS2 Data Master'!$A$2:$I$42,9,FALSE)/VLOOKUP($A13,'NUTS2 Data Master'!$A$2:$AC$42,27,FALSE)</f>
        <v>2.6708426342689727E-4</v>
      </c>
      <c r="K13" s="144">
        <f>VLOOKUP($A13,'NUTS2 Data Master'!$A$2:$N$42,11,FALSE)</f>
        <v>0.94614396872817763</v>
      </c>
      <c r="L13" s="145">
        <f>VLOOKUP($A13,'NUTS2 Data Master'!$A$2:$N$42,12,FALSE)</f>
        <v>0.65261998141143585</v>
      </c>
      <c r="M13" s="145">
        <f>VLOOKUP($A13,'NUTS2 Data Master'!$A$2:$N$42,13,FALSE)</f>
        <v>0.51144750722971621</v>
      </c>
      <c r="N13" s="146">
        <f>VLOOKUP($A13,'NUTS2 Data Master'!$A$2:$N$42,14,FALSE)</f>
        <v>0.85655924282980511</v>
      </c>
      <c r="P13" s="219">
        <f>VLOOKUP($A13,'NUTS2 Data Master'!$A$2:$R$42,16,FALSE)/VLOOKUP($A13,'NUTS2 Data Master'!$A$2:$AC$42,29,FALSE)</f>
        <v>4.4173380493092018E-4</v>
      </c>
      <c r="Q13" s="156">
        <f>VLOOKUP($A13,'NUTS2 Data Master'!$A$2:$R$42,17,FALSE)/VLOOKUP($A13,'NUTS2 Data Master'!$A$2:$AC$42,28,FALSE)</f>
        <v>7.5531966240732131E-3</v>
      </c>
      <c r="R13" s="157">
        <f>VLOOKUP($A13,'NUTS2 Data Master'!$A$2:$R$42,18,FALSE)/VLOOKUP($A13,'NUTS2 Data Master'!$A$2:$AC$42,29,FALSE)</f>
        <v>2.0205421207674331E-4</v>
      </c>
      <c r="S13" s="209"/>
      <c r="T13" s="224">
        <f>VLOOKUP($A13,'NUTS2 Data Master'!$A$2:$V$42,20,FALSE)/VLOOKUP($A13,'NUTS2 Data Master'!$A$2:$AC$42,28,FALSE)</f>
        <v>1.000570489252338E-3</v>
      </c>
      <c r="U13" s="306">
        <f>VLOOKUP($A13,'NUTS2 Data Master'!$A$2:$V$42,21,FALSE)/VLOOKUP($A13,'NUTS2 Data Master'!$A$2:$AC$42,29,FALSE)</f>
        <v>1.2267577161802273E-5</v>
      </c>
      <c r="V13" s="225">
        <f>VLOOKUP($A13,'NUTS2 Data Master'!$A$2:$V$42,22,FALSE)/VLOOKUP($A13,'NUTS2 Data Master'!$A$2:$AC$42,29,FALSE)</f>
        <v>1.1185143882819719E-4</v>
      </c>
      <c r="W13" s="209"/>
      <c r="X13" s="230">
        <f>VLOOKUP($A13,'NUTS2 Data Master'!$A$2:$Y$42,24,FALSE)/VLOOKUP($A13,'NUTS2 Data Master'!$A$2:$AC$42,29,FALSE)</f>
        <v>7.5719815975759551E-3</v>
      </c>
      <c r="Y13" s="223">
        <f>VLOOKUP($A13,'NUTS2 Data Master'!$A$2:$Y$42,25,FALSE)/VLOOKUP($A13,'NUTS2 Data Master'!$A$2:$AC$42,29,FALSE)</f>
        <v>5.9786398109136366E-3</v>
      </c>
    </row>
    <row r="14" spans="1:25">
      <c r="A14" s="10" t="s">
        <v>33</v>
      </c>
      <c r="B14" s="215">
        <f>VLOOKUP($A14,'NUTS2 Data Master'!$A$2:$D$42,2,FALSE)</f>
        <v>0.93700000000000006</v>
      </c>
      <c r="C14" s="212">
        <f>VLOOKUP($A14,'NUTS2 Data Master'!$A$2:$D$42,3,FALSE)/VLOOKUP($A14,'NUTS2 Data Master'!$A$2:$AC$42,28)</f>
        <v>0.30093227785791232</v>
      </c>
      <c r="D14" s="135">
        <f>VLOOKUP($A14,'NUTS2 Data Master'!$A$2:$D$42,4,FALSE)/VLOOKUP($A14,'NUTS2 Data Master'!$A$2:$AC$42,28)</f>
        <v>3.8824981620321761E-2</v>
      </c>
      <c r="E14" s="107"/>
      <c r="F14" s="312">
        <f>VLOOKUP($A14,'NUTS2 Data Master'!$A$2:$I$42,6,FALSE)/VLOOKUP($A14,'NUTS2 Data Master'!$A$2:$AC$42,28,FALSE)</f>
        <v>4.532159209065449E-3</v>
      </c>
      <c r="G14" s="139">
        <f>VLOOKUP($A14,'NUTS2 Data Master'!$A$2:$I$42,7,FALSE)/VLOOKUP($A14,'NUTS2 Data Master'!$A$2:$AC$42,27,FALSE)</f>
        <v>2.0639467995896218E-2</v>
      </c>
      <c r="H14" s="139">
        <f>VLOOKUP($A14,'NUTS2 Data Master'!$A$2:$I$42,8,FALSE)/VLOOKUP($A14,'NUTS2 Data Master'!$A$2:$AC$42,28,FALSE)</f>
        <v>5.7773428825458877E-2</v>
      </c>
      <c r="I14" s="309">
        <f>VLOOKUP($A14,'NUTS2 Data Master'!$A$2:$I$42,9,FALSE)/VLOOKUP($A14,'NUTS2 Data Master'!$A$2:$AC$42,27,FALSE)</f>
        <v>1.8435416940801628E-4</v>
      </c>
      <c r="K14" s="144">
        <f>VLOOKUP($A14,'NUTS2 Data Master'!$A$2:$N$42,11,FALSE)</f>
        <v>0.96275906850030524</v>
      </c>
      <c r="L14" s="145">
        <f>VLOOKUP($A14,'NUTS2 Data Master'!$A$2:$N$42,12,FALSE)</f>
        <v>0.55928211896536106</v>
      </c>
      <c r="M14" s="145">
        <f>VLOOKUP($A14,'NUTS2 Data Master'!$A$2:$N$42,13,FALSE)</f>
        <v>0.29596300727079811</v>
      </c>
      <c r="N14" s="146">
        <f>VLOOKUP($A14,'NUTS2 Data Master'!$A$2:$N$42,14,FALSE)</f>
        <v>0.78191016958921933</v>
      </c>
      <c r="P14" s="219">
        <f>VLOOKUP($A14,'NUTS2 Data Master'!$A$2:$R$42,16,FALSE)/VLOOKUP($A14,'NUTS2 Data Master'!$A$2:$AC$42,29,FALSE)</f>
        <v>3.0493338416845412E-4</v>
      </c>
      <c r="Q14" s="156">
        <f>VLOOKUP($A14,'NUTS2 Data Master'!$A$2:$R$42,17,FALSE)/VLOOKUP($A14,'NUTS2 Data Master'!$A$2:$AC$42,28,FALSE)</f>
        <v>1.5367577386370386E-3</v>
      </c>
      <c r="R14" s="157">
        <f>VLOOKUP($A14,'NUTS2 Data Master'!$A$2:$R$42,18,FALSE)/VLOOKUP($A14,'NUTS2 Data Master'!$A$2:$AC$42,29,FALSE)</f>
        <v>2.6279932797789915E-4</v>
      </c>
      <c r="S14" s="209"/>
      <c r="T14" s="224">
        <f>VLOOKUP($A14,'NUTS2 Data Master'!$A$2:$V$42,20,FALSE)/VLOOKUP($A14,'NUTS2 Data Master'!$A$2:$AC$42,28,FALSE)</f>
        <v>5.7301651160351376E-4</v>
      </c>
      <c r="U14" s="306">
        <f>VLOOKUP($A14,'NUTS2 Data Master'!$A$2:$V$42,21,FALSE)/VLOOKUP($A14,'NUTS2 Data Master'!$A$2:$AC$42,29,FALSE)</f>
        <v>1.5509468536400606E-5</v>
      </c>
      <c r="V14" s="225">
        <f>VLOOKUP($A14,'NUTS2 Data Master'!$A$2:$V$42,22,FALSE)/VLOOKUP($A14,'NUTS2 Data Master'!$A$2:$AC$42,29,FALSE)</f>
        <v>1.1028955403662654E-4</v>
      </c>
      <c r="W14" s="209"/>
      <c r="X14" s="230">
        <f>VLOOKUP($A14,'NUTS2 Data Master'!$A$2:$Y$42,24,FALSE)/VLOOKUP($A14,'NUTS2 Data Master'!$A$2:$AC$42,29,FALSE)</f>
        <v>3.854102931295551E-3</v>
      </c>
      <c r="Y14" s="223">
        <f>VLOOKUP($A14,'NUTS2 Data Master'!$A$2:$Y$42,25,FALSE)/VLOOKUP($A14,'NUTS2 Data Master'!$A$2:$AC$42,29,FALSE)</f>
        <v>2.6391945626108365E-3</v>
      </c>
    </row>
    <row r="15" spans="1:25">
      <c r="A15" s="10" t="s">
        <v>34</v>
      </c>
      <c r="B15" s="215">
        <f>VLOOKUP($A15,'NUTS2 Data Master'!$A$2:$D$42,2,FALSE)</f>
        <v>0.94400000000000006</v>
      </c>
      <c r="C15" s="212">
        <f>VLOOKUP($A15,'NUTS2 Data Master'!$A$2:$D$42,3,FALSE)/VLOOKUP($A15,'NUTS2 Data Master'!$A$2:$AC$42,28)</f>
        <v>0.33146371529864449</v>
      </c>
      <c r="D15" s="135">
        <f>VLOOKUP($A15,'NUTS2 Data Master'!$A$2:$D$42,4,FALSE)/VLOOKUP($A15,'NUTS2 Data Master'!$A$2:$AC$42,28)</f>
        <v>3.4127526341974371E-2</v>
      </c>
      <c r="E15" s="107"/>
      <c r="F15" s="312">
        <f>VLOOKUP($A15,'NUTS2 Data Master'!$A$2:$I$42,6,FALSE)/VLOOKUP($A15,'NUTS2 Data Master'!$A$2:$AC$42,28,FALSE)</f>
        <v>4.5308988729038388E-3</v>
      </c>
      <c r="G15" s="139">
        <f>VLOOKUP($A15,'NUTS2 Data Master'!$A$2:$I$42,7,FALSE)/VLOOKUP($A15,'NUTS2 Data Master'!$A$2:$AC$42,27,FALSE)</f>
        <v>3.2519017487118065E-2</v>
      </c>
      <c r="H15" s="139">
        <f>VLOOKUP($A15,'NUTS2 Data Master'!$A$2:$I$42,8,FALSE)/VLOOKUP($A15,'NUTS2 Data Master'!$A$2:$AC$42,28,FALSE)</f>
        <v>6.2895725927235108E-2</v>
      </c>
      <c r="I15" s="309">
        <f>VLOOKUP($A15,'NUTS2 Data Master'!$A$2:$I$42,9,FALSE)/VLOOKUP($A15,'NUTS2 Data Master'!$A$2:$AC$42,27,FALSE)</f>
        <v>3.2353051209671848E-4</v>
      </c>
      <c r="K15" s="144">
        <f>VLOOKUP($A15,'NUTS2 Data Master'!$A$2:$N$42,11,FALSE)</f>
        <v>0.94471797989007933</v>
      </c>
      <c r="L15" s="145">
        <f>VLOOKUP($A15,'NUTS2 Data Master'!$A$2:$N$42,12,FALSE)</f>
        <v>0.64746177679845329</v>
      </c>
      <c r="M15" s="145">
        <f>VLOOKUP($A15,'NUTS2 Data Master'!$A$2:$N$42,13,FALSE)</f>
        <v>0.51751302248224973</v>
      </c>
      <c r="N15" s="146">
        <f>VLOOKUP($A15,'NUTS2 Data Master'!$A$2:$N$42,14,FALSE)</f>
        <v>0.78417209094209317</v>
      </c>
      <c r="P15" s="219">
        <f>VLOOKUP($A15,'NUTS2 Data Master'!$A$2:$R$42,16,FALSE)/VLOOKUP($A15,'NUTS2 Data Master'!$A$2:$AC$42,29,FALSE)</f>
        <v>5.2265715597640241E-4</v>
      </c>
      <c r="Q15" s="156">
        <f>VLOOKUP($A15,'NUTS2 Data Master'!$A$2:$R$42,17,FALSE)/VLOOKUP($A15,'NUTS2 Data Master'!$A$2:$AC$42,28,FALSE)</f>
        <v>4.3952958729282701E-3</v>
      </c>
      <c r="R15" s="157">
        <f>VLOOKUP($A15,'NUTS2 Data Master'!$A$2:$R$42,18,FALSE)/VLOOKUP($A15,'NUTS2 Data Master'!$A$2:$AC$42,29,FALSE)</f>
        <v>2.4832297567626741E-4</v>
      </c>
      <c r="S15" s="209"/>
      <c r="T15" s="224">
        <f>VLOOKUP($A15,'NUTS2 Data Master'!$A$2:$V$42,20,FALSE)/VLOOKUP($A15,'NUTS2 Data Master'!$A$2:$AC$42,28,FALSE)</f>
        <v>8.3268572544725099E-4</v>
      </c>
      <c r="U15" s="306">
        <f>VLOOKUP($A15,'NUTS2 Data Master'!$A$2:$V$42,21,FALSE)/VLOOKUP($A15,'NUTS2 Data Master'!$A$2:$AC$42,29,FALSE)</f>
        <v>5.3176233175119892E-5</v>
      </c>
      <c r="V15" s="225">
        <f>VLOOKUP($A15,'NUTS2 Data Master'!$A$2:$V$42,22,FALSE)/VLOOKUP($A15,'NUTS2 Data Master'!$A$2:$AC$42,29,FALSE)</f>
        <v>1.1538239273846768E-4</v>
      </c>
      <c r="W15" s="209"/>
      <c r="X15" s="230">
        <f>VLOOKUP($A15,'NUTS2 Data Master'!$A$2:$Y$42,24,FALSE)/VLOOKUP($A15,'NUTS2 Data Master'!$A$2:$AC$42,29,FALSE)</f>
        <v>6.617431054839684E-3</v>
      </c>
      <c r="Y15" s="223">
        <f>VLOOKUP($A15,'NUTS2 Data Master'!$A$2:$Y$42,25,FALSE)/VLOOKUP($A15,'NUTS2 Data Master'!$A$2:$AC$42,29,FALSE)</f>
        <v>3.632538720953237E-3</v>
      </c>
    </row>
    <row r="16" spans="1:25">
      <c r="A16" s="10" t="s">
        <v>35</v>
      </c>
      <c r="B16" s="215">
        <f>VLOOKUP($A16,'NUTS2 Data Master'!$A$2:$D$42,2,FALSE)</f>
        <v>0.92</v>
      </c>
      <c r="C16" s="212">
        <f>VLOOKUP($A16,'NUTS2 Data Master'!$A$2:$D$42,3,FALSE)/VLOOKUP($A16,'NUTS2 Data Master'!$A$2:$AC$42,28)</f>
        <v>0.29494596228954278</v>
      </c>
      <c r="D16" s="135">
        <f>VLOOKUP($A16,'NUTS2 Data Master'!$A$2:$D$42,4,FALSE)/VLOOKUP($A16,'NUTS2 Data Master'!$A$2:$AC$42,28)</f>
        <v>3.8458598658388764E-2</v>
      </c>
      <c r="E16" s="107"/>
      <c r="F16" s="312">
        <f>VLOOKUP($A16,'NUTS2 Data Master'!$A$2:$I$42,6,FALSE)/VLOOKUP($A16,'NUTS2 Data Master'!$A$2:$AC$42,28,FALSE)</f>
        <v>3.1171773154092981E-3</v>
      </c>
      <c r="G16" s="139">
        <f>VLOOKUP($A16,'NUTS2 Data Master'!$A$2:$I$42,7,FALSE)/VLOOKUP($A16,'NUTS2 Data Master'!$A$2:$AC$42,27,FALSE)</f>
        <v>2.6657768042020587E-2</v>
      </c>
      <c r="H16" s="139">
        <f>VLOOKUP($A16,'NUTS2 Data Master'!$A$2:$I$42,8,FALSE)/VLOOKUP($A16,'NUTS2 Data Master'!$A$2:$AC$42,28,FALSE)</f>
        <v>5.5228250262142994E-2</v>
      </c>
      <c r="I16" s="309">
        <f>VLOOKUP($A16,'NUTS2 Data Master'!$A$2:$I$42,9,FALSE)/VLOOKUP($A16,'NUTS2 Data Master'!$A$2:$AC$42,27,FALSE)</f>
        <v>2.2619225926646732E-4</v>
      </c>
      <c r="K16" s="144">
        <f>VLOOKUP($A16,'NUTS2 Data Master'!$A$2:$N$42,11,FALSE)</f>
        <v>0.96647336059838906</v>
      </c>
      <c r="L16" s="145">
        <f>VLOOKUP($A16,'NUTS2 Data Master'!$A$2:$N$42,12,FALSE)</f>
        <v>0.76444217193625519</v>
      </c>
      <c r="M16" s="145">
        <f>VLOOKUP($A16,'NUTS2 Data Master'!$A$2:$N$42,13,FALSE)</f>
        <v>0.60343715182783531</v>
      </c>
      <c r="N16" s="146">
        <f>VLOOKUP($A16,'NUTS2 Data Master'!$A$2:$N$42,14,FALSE)</f>
        <v>0.87678080725642793</v>
      </c>
      <c r="P16" s="219">
        <f>VLOOKUP($A16,'NUTS2 Data Master'!$A$2:$R$42,16,FALSE)/VLOOKUP($A16,'NUTS2 Data Master'!$A$2:$AC$42,29,FALSE)</f>
        <v>4.6131260252174351E-4</v>
      </c>
      <c r="Q16" s="156">
        <f>VLOOKUP($A16,'NUTS2 Data Master'!$A$2:$R$42,17,FALSE)/VLOOKUP($A16,'NUTS2 Data Master'!$A$2:$AC$42,28,FALSE)</f>
        <v>2.5555771632037642E-3</v>
      </c>
      <c r="R16" s="157">
        <f>VLOOKUP($A16,'NUTS2 Data Master'!$A$2:$R$42,18,FALSE)/VLOOKUP($A16,'NUTS2 Data Master'!$A$2:$AC$42,29,FALSE)</f>
        <v>2.6319500186136157E-4</v>
      </c>
      <c r="S16" s="209"/>
      <c r="T16" s="224">
        <f>VLOOKUP($A16,'NUTS2 Data Master'!$A$2:$V$42,20,FALSE)/VLOOKUP($A16,'NUTS2 Data Master'!$A$2:$AC$42,28,FALSE)</f>
        <v>4.1370364153421222E-4</v>
      </c>
      <c r="U16" s="306">
        <f>VLOOKUP($A16,'NUTS2 Data Master'!$A$2:$V$42,21,FALSE)/VLOOKUP($A16,'NUTS2 Data Master'!$A$2:$AC$42,29,FALSE)</f>
        <v>5.848777819141368E-6</v>
      </c>
      <c r="V16" s="225">
        <f>VLOOKUP($A16,'NUTS2 Data Master'!$A$2:$V$42,22,FALSE)/VLOOKUP($A16,'NUTS2 Data Master'!$A$2:$AC$42,29,FALSE)</f>
        <v>1.1941254714080293E-4</v>
      </c>
      <c r="W16" s="209"/>
      <c r="X16" s="230">
        <f>VLOOKUP($A16,'NUTS2 Data Master'!$A$2:$Y$42,24,FALSE)/VLOOKUP($A16,'NUTS2 Data Master'!$A$2:$AC$42,29,FALSE)</f>
        <v>3.1983066707671382E-3</v>
      </c>
      <c r="Y16" s="223">
        <f>VLOOKUP($A16,'NUTS2 Data Master'!$A$2:$Y$42,25,FALSE)/VLOOKUP($A16,'NUTS2 Data Master'!$A$2:$AC$42,29,FALSE)</f>
        <v>3.6135698959261753E-3</v>
      </c>
    </row>
    <row r="17" spans="1:25">
      <c r="A17" s="10" t="s">
        <v>36</v>
      </c>
      <c r="B17" s="215">
        <f>VLOOKUP($A17,'NUTS2 Data Master'!$A$2:$D$42,2,FALSE)</f>
        <v>0.93799999999999994</v>
      </c>
      <c r="C17" s="212">
        <f>VLOOKUP($A17,'NUTS2 Data Master'!$A$2:$D$42,3,FALSE)/VLOOKUP($A17,'NUTS2 Data Master'!$A$2:$AC$42,28)</f>
        <v>0.3304899200559242</v>
      </c>
      <c r="D17" s="135">
        <f>VLOOKUP($A17,'NUTS2 Data Master'!$A$2:$D$42,4,FALSE)/VLOOKUP($A17,'NUTS2 Data Master'!$A$2:$AC$42,28)</f>
        <v>3.701848881550799E-2</v>
      </c>
      <c r="E17" s="107"/>
      <c r="F17" s="312">
        <f>VLOOKUP($A17,'NUTS2 Data Master'!$A$2:$I$42,6,FALSE)/VLOOKUP($A17,'NUTS2 Data Master'!$A$2:$AC$42,28,FALSE)</f>
        <v>4.9844820701724635E-3</v>
      </c>
      <c r="G17" s="139">
        <f>VLOOKUP($A17,'NUTS2 Data Master'!$A$2:$I$42,7,FALSE)/VLOOKUP($A17,'NUTS2 Data Master'!$A$2:$AC$42,27,FALSE)</f>
        <v>3.6792380486219252E-2</v>
      </c>
      <c r="H17" s="139">
        <f>VLOOKUP($A17,'NUTS2 Data Master'!$A$2:$I$42,8,FALSE)/VLOOKUP($A17,'NUTS2 Data Master'!$A$2:$AC$42,28,FALSE)</f>
        <v>6.6861735296130625E-2</v>
      </c>
      <c r="I17" s="309">
        <f>VLOOKUP($A17,'NUTS2 Data Master'!$A$2:$I$42,9,FALSE)/VLOOKUP($A17,'NUTS2 Data Master'!$A$2:$AC$42,27,FALSE)</f>
        <v>2.9405700451424035E-4</v>
      </c>
      <c r="K17" s="144">
        <f>VLOOKUP($A17,'NUTS2 Data Master'!$A$2:$N$42,11,FALSE)</f>
        <v>0.95542090433382532</v>
      </c>
      <c r="L17" s="145">
        <f>VLOOKUP($A17,'NUTS2 Data Master'!$A$2:$N$42,12,FALSE)</f>
        <v>0.66131437005232796</v>
      </c>
      <c r="M17" s="145">
        <f>VLOOKUP($A17,'NUTS2 Data Master'!$A$2:$N$42,13,FALSE)</f>
        <v>0.34649778612639204</v>
      </c>
      <c r="N17" s="146">
        <f>VLOOKUP($A17,'NUTS2 Data Master'!$A$2:$N$42,14,FALSE)</f>
        <v>0.83830403864215752</v>
      </c>
      <c r="P17" s="219">
        <f>VLOOKUP($A17,'NUTS2 Data Master'!$A$2:$R$42,16,FALSE)/VLOOKUP($A17,'NUTS2 Data Master'!$A$2:$AC$42,29,FALSE)</f>
        <v>4.97760948209551E-4</v>
      </c>
      <c r="Q17" s="156">
        <f>VLOOKUP($A17,'NUTS2 Data Master'!$A$2:$R$42,17,FALSE)/VLOOKUP($A17,'NUTS2 Data Master'!$A$2:$AC$42,28,FALSE)</f>
        <v>5.8694956205350736E-3</v>
      </c>
      <c r="R17" s="157">
        <f>VLOOKUP($A17,'NUTS2 Data Master'!$A$2:$R$42,18,FALSE)/VLOOKUP($A17,'NUTS2 Data Master'!$A$2:$AC$42,29,FALSE)</f>
        <v>2.4747064136005758E-4</v>
      </c>
      <c r="S17" s="209"/>
      <c r="T17" s="224">
        <f>VLOOKUP($A17,'NUTS2 Data Master'!$A$2:$V$42,20,FALSE)/VLOOKUP($A17,'NUTS2 Data Master'!$A$2:$AC$42,28,FALSE)</f>
        <v>7.0626895139459822E-4</v>
      </c>
      <c r="U17" s="306">
        <f>VLOOKUP($A17,'NUTS2 Data Master'!$A$2:$V$42,21,FALSE)/VLOOKUP($A17,'NUTS2 Data Master'!$A$2:$AC$42,29,FALSE)</f>
        <v>1.7997864826186007E-5</v>
      </c>
      <c r="V17" s="225">
        <f>VLOOKUP($A17,'NUTS2 Data Master'!$A$2:$V$42,22,FALSE)/VLOOKUP($A17,'NUTS2 Data Master'!$A$2:$AC$42,29,FALSE)</f>
        <v>1.7097971584876707E-4</v>
      </c>
      <c r="W17" s="209"/>
      <c r="X17" s="230">
        <f>VLOOKUP($A17,'NUTS2 Data Master'!$A$2:$Y$42,24,FALSE)/VLOOKUP($A17,'NUTS2 Data Master'!$A$2:$AC$42,29,FALSE)</f>
        <v>8.1612817876409293E-3</v>
      </c>
      <c r="Y17" s="223">
        <f>VLOOKUP($A17,'NUTS2 Data Master'!$A$2:$Y$42,25,FALSE)/VLOOKUP($A17,'NUTS2 Data Master'!$A$2:$AC$42,29,FALSE)</f>
        <v>7.0491637235895197E-3</v>
      </c>
    </row>
    <row r="18" spans="1:25">
      <c r="A18" s="10" t="s">
        <v>37</v>
      </c>
      <c r="B18" s="215">
        <f>VLOOKUP($A18,'NUTS2 Data Master'!$A$2:$D$42,2,FALSE)</f>
        <v>0.93599999999999994</v>
      </c>
      <c r="C18" s="212">
        <f>VLOOKUP($A18,'NUTS2 Data Master'!$A$2:$D$42,3,FALSE)/VLOOKUP($A18,'NUTS2 Data Master'!$A$2:$AC$42,28)</f>
        <v>0.29980342297092893</v>
      </c>
      <c r="D18" s="135">
        <f>VLOOKUP($A18,'NUTS2 Data Master'!$A$2:$D$42,4,FALSE)/VLOOKUP($A18,'NUTS2 Data Master'!$A$2:$AC$42,28)</f>
        <v>3.4271355179743203E-2</v>
      </c>
      <c r="E18" s="107"/>
      <c r="F18" s="312">
        <f>VLOOKUP($A18,'NUTS2 Data Master'!$A$2:$I$42,6,FALSE)/VLOOKUP($A18,'NUTS2 Data Master'!$A$2:$AC$42,28,FALSE)</f>
        <v>3.6755166298998569E-3</v>
      </c>
      <c r="G18" s="139">
        <f>VLOOKUP($A18,'NUTS2 Data Master'!$A$2:$I$42,7,FALSE)/VLOOKUP($A18,'NUTS2 Data Master'!$A$2:$AC$42,27,FALSE)</f>
        <v>2.3218247110062751E-2</v>
      </c>
      <c r="H18" s="139">
        <f>VLOOKUP($A18,'NUTS2 Data Master'!$A$2:$I$42,8,FALSE)/VLOOKUP($A18,'NUTS2 Data Master'!$A$2:$AC$42,28,FALSE)</f>
        <v>5.5700228263090464E-2</v>
      </c>
      <c r="I18" s="309">
        <f>VLOOKUP($A18,'NUTS2 Data Master'!$A$2:$I$42,9,FALSE)/VLOOKUP($A18,'NUTS2 Data Master'!$A$2:$AC$42,27,FALSE)</f>
        <v>2.4315220118897114E-4</v>
      </c>
      <c r="K18" s="144">
        <f>VLOOKUP($A18,'NUTS2 Data Master'!$A$2:$N$42,11,FALSE)</f>
        <v>0.95233105058056666</v>
      </c>
      <c r="L18" s="145">
        <f>VLOOKUP($A18,'NUTS2 Data Master'!$A$2:$N$42,12,FALSE)</f>
        <v>0.4832245932366766</v>
      </c>
      <c r="M18" s="145">
        <f>VLOOKUP($A18,'NUTS2 Data Master'!$A$2:$N$42,13,FALSE)</f>
        <v>0.45844071131452035</v>
      </c>
      <c r="N18" s="146">
        <f>VLOOKUP($A18,'NUTS2 Data Master'!$A$2:$N$42,14,FALSE)</f>
        <v>0.76409331229310484</v>
      </c>
      <c r="P18" s="219">
        <f>VLOOKUP($A18,'NUTS2 Data Master'!$A$2:$R$42,16,FALSE)/VLOOKUP($A18,'NUTS2 Data Master'!$A$2:$AC$42,29,FALSE)</f>
        <v>3.7006145642691664E-4</v>
      </c>
      <c r="Q18" s="156">
        <f>VLOOKUP($A18,'NUTS2 Data Master'!$A$2:$R$42,17,FALSE)/VLOOKUP($A18,'NUTS2 Data Master'!$A$2:$AC$42,28,FALSE)</f>
        <v>1.2606760127257465E-3</v>
      </c>
      <c r="R18" s="157">
        <f>VLOOKUP($A18,'NUTS2 Data Master'!$A$2:$R$42,18,FALSE)/VLOOKUP($A18,'NUTS2 Data Master'!$A$2:$AC$42,29,FALSE)</f>
        <v>2.5565558302377659E-4</v>
      </c>
      <c r="S18" s="209"/>
      <c r="T18" s="224">
        <f>VLOOKUP($A18,'NUTS2 Data Master'!$A$2:$V$42,20,FALSE)/VLOOKUP($A18,'NUTS2 Data Master'!$A$2:$AC$42,28,FALSE)</f>
        <v>1.4436661043236111E-3</v>
      </c>
      <c r="U18" s="306">
        <f>VLOOKUP($A18,'NUTS2 Data Master'!$A$2:$V$42,21,FALSE)/VLOOKUP($A18,'NUTS2 Data Master'!$A$2:$AC$42,29,FALSE)</f>
        <v>5.4080988716568128E-5</v>
      </c>
      <c r="V18" s="225">
        <f>VLOOKUP($A18,'NUTS2 Data Master'!$A$2:$V$42,22,FALSE)/VLOOKUP($A18,'NUTS2 Data Master'!$A$2:$AC$42,29,FALSE)</f>
        <v>1.6715941966939239E-4</v>
      </c>
      <c r="W18" s="209"/>
      <c r="X18" s="230">
        <f>VLOOKUP($A18,'NUTS2 Data Master'!$A$2:$Y$42,24,FALSE)/VLOOKUP($A18,'NUTS2 Data Master'!$A$2:$AC$42,29,FALSE)</f>
        <v>6.0265887244335646E-3</v>
      </c>
      <c r="Y18" s="223">
        <f>VLOOKUP($A18,'NUTS2 Data Master'!$A$2:$Y$42,25,FALSE)/VLOOKUP($A18,'NUTS2 Data Master'!$A$2:$AC$42,29,FALSE)</f>
        <v>2.2950005029903639E-3</v>
      </c>
    </row>
    <row r="19" spans="1:25">
      <c r="A19" s="10" t="s">
        <v>38</v>
      </c>
      <c r="B19" s="215">
        <f>VLOOKUP($A19,'NUTS2 Data Master'!$A$2:$D$42,2,FALSE)</f>
        <v>0.89500000000000002</v>
      </c>
      <c r="C19" s="212">
        <f>VLOOKUP($A19,'NUTS2 Data Master'!$A$2:$D$42,3,FALSE)/VLOOKUP($A19,'NUTS2 Data Master'!$A$2:$AC$42,28)</f>
        <v>0.34502947657654831</v>
      </c>
      <c r="D19" s="135">
        <f>VLOOKUP($A19,'NUTS2 Data Master'!$A$2:$D$42,4,FALSE)/VLOOKUP($A19,'NUTS2 Data Master'!$A$2:$AC$42,28)</f>
        <v>4.880059196434379E-2</v>
      </c>
      <c r="E19" s="107"/>
      <c r="F19" s="312">
        <f>VLOOKUP($A19,'NUTS2 Data Master'!$A$2:$I$42,6,FALSE)/VLOOKUP($A19,'NUTS2 Data Master'!$A$2:$AC$42,28,FALSE)</f>
        <v>1.4006421677745732E-3</v>
      </c>
      <c r="G19" s="139">
        <f>VLOOKUP($A19,'NUTS2 Data Master'!$A$2:$I$42,7,FALSE)/VLOOKUP($A19,'NUTS2 Data Master'!$A$2:$AC$42,27,FALSE)</f>
        <v>1.1399193118855046E-2</v>
      </c>
      <c r="H19" s="139">
        <f>VLOOKUP($A19,'NUTS2 Data Master'!$A$2:$I$42,8,FALSE)/VLOOKUP($A19,'NUTS2 Data Master'!$A$2:$AC$42,28,FALSE)</f>
        <v>3.6056135012018715E-2</v>
      </c>
      <c r="I19" s="309">
        <f>VLOOKUP($A19,'NUTS2 Data Master'!$A$2:$I$42,9,FALSE)/VLOOKUP($A19,'NUTS2 Data Master'!$A$2:$AC$42,27,FALSE)</f>
        <v>2.8541931493499467E-4</v>
      </c>
      <c r="K19" s="144">
        <f>VLOOKUP($A19,'NUTS2 Data Master'!$A$2:$N$42,11,FALSE)</f>
        <v>0.79749949693796585</v>
      </c>
      <c r="L19" s="145">
        <f>VLOOKUP($A19,'NUTS2 Data Master'!$A$2:$N$42,12,FALSE)</f>
        <v>0.14862920341550645</v>
      </c>
      <c r="M19" s="145">
        <f>VLOOKUP($A19,'NUTS2 Data Master'!$A$2:$N$42,13,FALSE)</f>
        <v>0.14862920341550645</v>
      </c>
      <c r="N19" s="146">
        <f>VLOOKUP($A19,'NUTS2 Data Master'!$A$2:$N$42,14,FALSE)</f>
        <v>0.55987577215276385</v>
      </c>
      <c r="P19" s="219">
        <f>VLOOKUP($A19,'NUTS2 Data Master'!$A$2:$R$42,16,FALSE)/VLOOKUP($A19,'NUTS2 Data Master'!$A$2:$AC$42,29,FALSE)</f>
        <v>5.659654874343214E-4</v>
      </c>
      <c r="Q19" s="156">
        <f>VLOOKUP($A19,'NUTS2 Data Master'!$A$2:$R$42,17,FALSE)/VLOOKUP($A19,'NUTS2 Data Master'!$A$2:$AC$42,28,FALSE)</f>
        <v>1.9692196814256375E-4</v>
      </c>
      <c r="R19" s="157">
        <f>VLOOKUP($A19,'NUTS2 Data Master'!$A$2:$R$42,18,FALSE)/VLOOKUP($A19,'NUTS2 Data Master'!$A$2:$AC$42,29,FALSE)</f>
        <v>2.4362860332648856E-4</v>
      </c>
      <c r="S19" s="209"/>
      <c r="T19" s="224">
        <f>VLOOKUP($A19,'NUTS2 Data Master'!$A$2:$V$42,20,FALSE)/VLOOKUP($A19,'NUTS2 Data Master'!$A$2:$AC$42,28,FALSE)</f>
        <v>1.7112796386473499E-4</v>
      </c>
      <c r="U19" s="306">
        <f>VLOOKUP($A19,'NUTS2 Data Master'!$A$2:$V$42,21,FALSE)/VLOOKUP($A19,'NUTS2 Data Master'!$A$2:$AC$42,29,FALSE)</f>
        <v>6.496762755373029E-6</v>
      </c>
      <c r="V19" s="225">
        <f>VLOOKUP($A19,'NUTS2 Data Master'!$A$2:$V$42,22,FALSE)/VLOOKUP($A19,'NUTS2 Data Master'!$A$2:$AC$42,29,FALSE)</f>
        <v>3.2483813776865142E-5</v>
      </c>
      <c r="W19" s="209"/>
      <c r="X19" s="230">
        <f>VLOOKUP($A19,'NUTS2 Data Master'!$A$2:$Y$42,24,FALSE)/VLOOKUP($A19,'NUTS2 Data Master'!$A$2:$AC$42,29,FALSE)</f>
        <v>6.3863177885316869E-3</v>
      </c>
      <c r="Y19" s="223">
        <f>VLOOKUP($A19,'NUTS2 Data Master'!$A$2:$Y$42,25,FALSE)/VLOOKUP($A19,'NUTS2 Data Master'!$A$2:$AC$42,29,FALSE)</f>
        <v>4.0344896710866511E-3</v>
      </c>
    </row>
    <row r="20" spans="1:25">
      <c r="A20" s="10" t="s">
        <v>39</v>
      </c>
      <c r="B20" s="215">
        <f>VLOOKUP($A20,'NUTS2 Data Master'!$A$2:$D$42,2,FALSE)</f>
        <v>0.94900000000000007</v>
      </c>
      <c r="C20" s="212">
        <f>VLOOKUP($A20,'NUTS2 Data Master'!$A$2:$D$42,3,FALSE)/VLOOKUP($A20,'NUTS2 Data Master'!$A$2:$AC$42,28)</f>
        <v>0.44948871355439912</v>
      </c>
      <c r="D20" s="135">
        <f>VLOOKUP($A20,'NUTS2 Data Master'!$A$2:$D$42,4,FALSE)/VLOOKUP($A20,'NUTS2 Data Master'!$A$2:$AC$42,28)</f>
        <v>4.9516724820269413E-2</v>
      </c>
      <c r="E20" s="107"/>
      <c r="F20" s="312">
        <f>VLOOKUP($A20,'NUTS2 Data Master'!$A$2:$I$42,6,FALSE)/VLOOKUP($A20,'NUTS2 Data Master'!$A$2:$AC$42,28,FALSE)</f>
        <v>8.314533378528683E-3</v>
      </c>
      <c r="G20" s="139">
        <f>VLOOKUP($A20,'NUTS2 Data Master'!$A$2:$I$42,7,FALSE)/VLOOKUP($A20,'NUTS2 Data Master'!$A$2:$AC$42,27,FALSE)</f>
        <v>4.753459565938304E-2</v>
      </c>
      <c r="H20" s="139">
        <f>VLOOKUP($A20,'NUTS2 Data Master'!$A$2:$I$42,8,FALSE)/VLOOKUP($A20,'NUTS2 Data Master'!$A$2:$AC$42,28,FALSE)</f>
        <v>6.7886905257902072E-2</v>
      </c>
      <c r="I20" s="309">
        <f>VLOOKUP($A20,'NUTS2 Data Master'!$A$2:$I$42,9,FALSE)/VLOOKUP($A20,'NUTS2 Data Master'!$A$2:$AC$42,27,FALSE)</f>
        <v>3.031953542868475E-4</v>
      </c>
      <c r="K20" s="144">
        <f>VLOOKUP($A20,'NUTS2 Data Master'!$A$2:$N$42,11,FALSE)</f>
        <v>0.95818094584950786</v>
      </c>
      <c r="L20" s="145">
        <f>VLOOKUP($A20,'NUTS2 Data Master'!$A$2:$N$42,12,FALSE)</f>
        <v>0.77599434283216606</v>
      </c>
      <c r="M20" s="145">
        <f>VLOOKUP($A20,'NUTS2 Data Master'!$A$2:$N$42,13,FALSE)</f>
        <v>0.76058097331869545</v>
      </c>
      <c r="N20" s="146">
        <f>VLOOKUP($A20,'NUTS2 Data Master'!$A$2:$N$42,14,FALSE)</f>
        <v>0.98257191405485111</v>
      </c>
      <c r="P20" s="219">
        <f>VLOOKUP($A20,'NUTS2 Data Master'!$A$2:$R$42,16,FALSE)/VLOOKUP($A20,'NUTS2 Data Master'!$A$2:$AC$42,29,FALSE)</f>
        <v>9.0243533808355458E-4</v>
      </c>
      <c r="Q20" s="156">
        <f>VLOOKUP($A20,'NUTS2 Data Master'!$A$2:$R$42,17,FALSE)/VLOOKUP($A20,'NUTS2 Data Master'!$A$2:$AC$42,28,FALSE)</f>
        <v>9.2969584860910781E-3</v>
      </c>
      <c r="R20" s="157">
        <f>VLOOKUP($A20,'NUTS2 Data Master'!$A$2:$R$42,18,FALSE)/VLOOKUP($A20,'NUTS2 Data Master'!$A$2:$AC$42,29,FALSE)</f>
        <v>3.3449971733672061E-4</v>
      </c>
      <c r="S20" s="209"/>
      <c r="T20" s="224">
        <f>VLOOKUP($A20,'NUTS2 Data Master'!$A$2:$V$42,20,FALSE)/VLOOKUP($A20,'NUTS2 Data Master'!$A$2:$AC$42,28,FALSE)</f>
        <v>3.2653440177494465E-4</v>
      </c>
      <c r="U20" s="306">
        <f>VLOOKUP($A20,'NUTS2 Data Master'!$A$2:$V$42,21,FALSE)/VLOOKUP($A20,'NUTS2 Data Master'!$A$2:$AC$42,29,FALSE)</f>
        <v>2.2000652549663504E-5</v>
      </c>
      <c r="V20" s="225">
        <f>VLOOKUP($A20,'NUTS2 Data Master'!$A$2:$V$42,22,FALSE)/VLOOKUP($A20,'NUTS2 Data Master'!$A$2:$AC$42,29,FALSE)</f>
        <v>1.7286227003307039E-4</v>
      </c>
      <c r="W20" s="209"/>
      <c r="X20" s="230">
        <f>VLOOKUP($A20,'NUTS2 Data Master'!$A$2:$Y$42,24,FALSE)/VLOOKUP($A20,'NUTS2 Data Master'!$A$2:$AC$42,29,FALSE)</f>
        <v>3.5587177981353658E-3</v>
      </c>
      <c r="Y20" s="223">
        <f>VLOOKUP($A20,'NUTS2 Data Master'!$A$2:$Y$42,25,FALSE)/VLOOKUP($A20,'NUTS2 Data Master'!$A$2:$AC$42,29,FALSE)</f>
        <v>1.5275187763104124E-2</v>
      </c>
    </row>
    <row r="21" spans="1:25">
      <c r="A21" s="10" t="s">
        <v>40</v>
      </c>
      <c r="B21" s="215">
        <f>VLOOKUP($A21,'NUTS2 Data Master'!$A$2:$D$42,2,FALSE)</f>
        <v>0.94700000000000006</v>
      </c>
      <c r="C21" s="212">
        <f>VLOOKUP($A21,'NUTS2 Data Master'!$A$2:$D$42,3,FALSE)/VLOOKUP($A21,'NUTS2 Data Master'!$A$2:$AC$42,28)</f>
        <v>0.14537457723473265</v>
      </c>
      <c r="D21" s="135">
        <f>VLOOKUP($A21,'NUTS2 Data Master'!$A$2:$D$42,4,FALSE)/VLOOKUP($A21,'NUTS2 Data Master'!$A$2:$AC$42,28)</f>
        <v>1.6014853911639326E-2</v>
      </c>
      <c r="E21" s="107"/>
      <c r="F21" s="312">
        <f>VLOOKUP($A21,'NUTS2 Data Master'!$A$2:$I$42,6,FALSE)/VLOOKUP($A21,'NUTS2 Data Master'!$A$2:$AC$42,28,FALSE)</f>
        <v>4.6596351166272908E-3</v>
      </c>
      <c r="G21" s="139">
        <f>VLOOKUP($A21,'NUTS2 Data Master'!$A$2:$I$42,7,FALSE)/VLOOKUP($A21,'NUTS2 Data Master'!$A$2:$AC$42,27,FALSE)</f>
        <v>5.4508977064291649E-2</v>
      </c>
      <c r="H21" s="139">
        <f>VLOOKUP($A21,'NUTS2 Data Master'!$A$2:$I$42,8,FALSE)/VLOOKUP($A21,'NUTS2 Data Master'!$A$2:$AC$42,28,FALSE)</f>
        <v>2.0706693849807022E-2</v>
      </c>
      <c r="I21" s="309">
        <f>VLOOKUP($A21,'NUTS2 Data Master'!$A$2:$I$42,9,FALSE)/VLOOKUP($A21,'NUTS2 Data Master'!$A$2:$AC$42,27,FALSE)</f>
        <v>4.1533179032437139E-4</v>
      </c>
      <c r="K21" s="144">
        <f>VLOOKUP($A21,'NUTS2 Data Master'!$A$2:$N$42,11,FALSE)</f>
        <v>0.94017029263925755</v>
      </c>
      <c r="L21" s="145">
        <f>VLOOKUP($A21,'NUTS2 Data Master'!$A$2:$N$42,12,FALSE)</f>
        <v>0.77681521532417297</v>
      </c>
      <c r="M21" s="145">
        <f>VLOOKUP($A21,'NUTS2 Data Master'!$A$2:$N$42,13,FALSE)</f>
        <v>0.74519032297466326</v>
      </c>
      <c r="N21" s="146">
        <f>VLOOKUP($A21,'NUTS2 Data Master'!$A$2:$N$42,14,FALSE)</f>
        <v>0.98908884006499997</v>
      </c>
      <c r="P21" s="219">
        <f>VLOOKUP($A21,'NUTS2 Data Master'!$A$2:$R$42,16,FALSE)/VLOOKUP($A21,'NUTS2 Data Master'!$A$2:$AC$42,29,FALSE)</f>
        <v>1.2521721685150406E-3</v>
      </c>
      <c r="Q21" s="156">
        <f>VLOOKUP($A21,'NUTS2 Data Master'!$A$2:$R$42,17,FALSE)/VLOOKUP($A21,'NUTS2 Data Master'!$A$2:$AC$42,28,FALSE)</f>
        <v>3.4963868985811448E-2</v>
      </c>
      <c r="R21" s="157">
        <f>VLOOKUP($A21,'NUTS2 Data Master'!$A$2:$R$42,18,FALSE)/VLOOKUP($A21,'NUTS2 Data Master'!$A$2:$AC$42,29,FALSE)</f>
        <v>3.6564181756883624E-4</v>
      </c>
      <c r="S21" s="209"/>
      <c r="T21" s="224">
        <f>VLOOKUP($A21,'NUTS2 Data Master'!$A$2:$V$42,20,FALSE)/VLOOKUP($A21,'NUTS2 Data Master'!$A$2:$AC$42,28,FALSE)</f>
        <v>9.2465577846203868E-4</v>
      </c>
      <c r="U21" s="306">
        <f>VLOOKUP($A21,'NUTS2 Data Master'!$A$2:$V$42,21,FALSE)/VLOOKUP($A21,'NUTS2 Data Master'!$A$2:$AC$42,29,FALSE)</f>
        <v>1.6658584738657402E-5</v>
      </c>
      <c r="V21" s="225">
        <f>VLOOKUP($A21,'NUTS2 Data Master'!$A$2:$V$42,22,FALSE)/VLOOKUP($A21,'NUTS2 Data Master'!$A$2:$AC$42,29,FALSE)</f>
        <v>4.5034648573150099E-4</v>
      </c>
      <c r="W21" s="209"/>
      <c r="X21" s="230">
        <f>VLOOKUP($A21,'NUTS2 Data Master'!$A$2:$Y$42,24,FALSE)/VLOOKUP($A21,'NUTS2 Data Master'!$A$2:$AC$42,29,FALSE)</f>
        <v>4.8852005618347525E-3</v>
      </c>
      <c r="Y21" s="223">
        <f>VLOOKUP($A21,'NUTS2 Data Master'!$A$2:$Y$42,25,FALSE)/VLOOKUP($A21,'NUTS2 Data Master'!$A$2:$AC$42,29,FALSE)</f>
        <v>2.6218071238601873E-2</v>
      </c>
    </row>
    <row r="22" spans="1:25">
      <c r="A22" s="10" t="s">
        <v>41</v>
      </c>
      <c r="B22" s="215">
        <f>VLOOKUP($A22,'NUTS2 Data Master'!$A$2:$D$42,2,FALSE)</f>
        <v>0.93099999999999994</v>
      </c>
      <c r="C22" s="212">
        <f>VLOOKUP($A22,'NUTS2 Data Master'!$A$2:$D$42,3,FALSE)/VLOOKUP($A22,'NUTS2 Data Master'!$A$2:$AC$42,28)</f>
        <v>0.32281346817621948</v>
      </c>
      <c r="D22" s="135">
        <f>VLOOKUP($A22,'NUTS2 Data Master'!$A$2:$D$42,4,FALSE)/VLOOKUP($A22,'NUTS2 Data Master'!$A$2:$AC$42,28)</f>
        <v>3.9701092538867062E-2</v>
      </c>
      <c r="E22" s="107"/>
      <c r="F22" s="312">
        <f>VLOOKUP($A22,'NUTS2 Data Master'!$A$2:$I$42,6,FALSE)/VLOOKUP($A22,'NUTS2 Data Master'!$A$2:$AC$42,28,FALSE)</f>
        <v>4.0915779750201157E-3</v>
      </c>
      <c r="G22" s="139">
        <f>VLOOKUP($A22,'NUTS2 Data Master'!$A$2:$I$42,7,FALSE)/VLOOKUP($A22,'NUTS2 Data Master'!$A$2:$AC$42,27,FALSE)</f>
        <v>1.8532482167188162E-2</v>
      </c>
      <c r="H22" s="139">
        <f>VLOOKUP($A22,'NUTS2 Data Master'!$A$2:$I$42,8,FALSE)/VLOOKUP($A22,'NUTS2 Data Master'!$A$2:$AC$42,28,FALSE)</f>
        <v>4.2495249189087606E-2</v>
      </c>
      <c r="I22" s="309">
        <f>VLOOKUP($A22,'NUTS2 Data Master'!$A$2:$I$42,9,FALSE)/VLOOKUP($A22,'NUTS2 Data Master'!$A$2:$AC$42,27,FALSE)</f>
        <v>2.2947078200523117E-4</v>
      </c>
      <c r="K22" s="144">
        <f>VLOOKUP($A22,'NUTS2 Data Master'!$A$2:$N$42,11,FALSE)</f>
        <v>0.9437982162211942</v>
      </c>
      <c r="L22" s="145">
        <f>VLOOKUP($A22,'NUTS2 Data Master'!$A$2:$N$42,12,FALSE)</f>
        <v>0.58906851042426733</v>
      </c>
      <c r="M22" s="145">
        <f>VLOOKUP($A22,'NUTS2 Data Master'!$A$2:$N$42,13,FALSE)</f>
        <v>0.30538061740376826</v>
      </c>
      <c r="N22" s="146">
        <f>VLOOKUP($A22,'NUTS2 Data Master'!$A$2:$N$42,14,FALSE)</f>
        <v>0.74666515538994482</v>
      </c>
      <c r="P22" s="219">
        <f>VLOOKUP($A22,'NUTS2 Data Master'!$A$2:$R$42,16,FALSE)/VLOOKUP($A22,'NUTS2 Data Master'!$A$2:$AC$42,29,FALSE)</f>
        <v>3.8577171131305417E-4</v>
      </c>
      <c r="Q22" s="156">
        <f>VLOOKUP($A22,'NUTS2 Data Master'!$A$2:$R$42,17,FALSE)/VLOOKUP($A22,'NUTS2 Data Master'!$A$2:$AC$42,28,FALSE)</f>
        <v>1.1071328638289726E-3</v>
      </c>
      <c r="R22" s="157">
        <f>VLOOKUP($A22,'NUTS2 Data Master'!$A$2:$R$42,18,FALSE)/VLOOKUP($A22,'NUTS2 Data Master'!$A$2:$AC$42,29,FALSE)</f>
        <v>2.4332878098636023E-4</v>
      </c>
      <c r="S22" s="209"/>
      <c r="T22" s="224">
        <f>VLOOKUP($A22,'NUTS2 Data Master'!$A$2:$V$42,20,FALSE)/VLOOKUP($A22,'NUTS2 Data Master'!$A$2:$AC$42,28,FALSE)</f>
        <v>4.819638173516342E-4</v>
      </c>
      <c r="U22" s="306">
        <f>VLOOKUP($A22,'NUTS2 Data Master'!$A$2:$V$42,21,FALSE)/VLOOKUP($A22,'NUTS2 Data Master'!$A$2:$AC$42,29,FALSE)</f>
        <v>4.3451568033278606E-6</v>
      </c>
      <c r="V22" s="225">
        <f>VLOOKUP($A22,'NUTS2 Data Master'!$A$2:$V$42,22,FALSE)/VLOOKUP($A22,'NUTS2 Data Master'!$A$2:$AC$42,29,FALSE)</f>
        <v>9.1248292869885086E-5</v>
      </c>
      <c r="W22" s="209"/>
      <c r="X22" s="230">
        <f>VLOOKUP($A22,'NUTS2 Data Master'!$A$2:$Y$42,24,FALSE)/VLOOKUP($A22,'NUTS2 Data Master'!$A$2:$AC$42,29,FALSE)</f>
        <v>2.5523451062747855E-3</v>
      </c>
      <c r="Y22" s="223">
        <f>VLOOKUP($A22,'NUTS2 Data Master'!$A$2:$Y$42,25,FALSE)/VLOOKUP($A22,'NUTS2 Data Master'!$A$2:$AC$42,29,FALSE)</f>
        <v>2.4767393778968808E-3</v>
      </c>
    </row>
    <row r="23" spans="1:25">
      <c r="A23" s="10" t="s">
        <v>42</v>
      </c>
      <c r="B23" s="215">
        <f>VLOOKUP($A23,'NUTS2 Data Master'!$A$2:$D$42,2,FALSE)</f>
        <v>0.93299999999999994</v>
      </c>
      <c r="C23" s="212">
        <f>VLOOKUP($A23,'NUTS2 Data Master'!$A$2:$D$42,3,FALSE)/VLOOKUP($A23,'NUTS2 Data Master'!$A$2:$AC$42,28)</f>
        <v>0.27735861479161183</v>
      </c>
      <c r="D23" s="135">
        <f>VLOOKUP($A23,'NUTS2 Data Master'!$A$2:$D$42,4,FALSE)/VLOOKUP($A23,'NUTS2 Data Master'!$A$2:$AC$42,28)</f>
        <v>3.7822848162768465E-2</v>
      </c>
      <c r="E23" s="107"/>
      <c r="F23" s="312">
        <f>VLOOKUP($A23,'NUTS2 Data Master'!$A$2:$I$42,6,FALSE)/VLOOKUP($A23,'NUTS2 Data Master'!$A$2:$AC$42,28,FALSE)</f>
        <v>2.4044301443423648E-3</v>
      </c>
      <c r="G23" s="139">
        <f>VLOOKUP($A23,'NUTS2 Data Master'!$A$2:$I$42,7,FALSE)/VLOOKUP($A23,'NUTS2 Data Master'!$A$2:$AC$42,27,FALSE)</f>
        <v>1.7417830871829989E-2</v>
      </c>
      <c r="H23" s="139">
        <f>VLOOKUP($A23,'NUTS2 Data Master'!$A$2:$I$42,8,FALSE)/VLOOKUP($A23,'NUTS2 Data Master'!$A$2:$AC$42,28,FALSE)</f>
        <v>4.2189257551286101E-2</v>
      </c>
      <c r="I23" s="309">
        <f>VLOOKUP($A23,'NUTS2 Data Master'!$A$2:$I$42,9,FALSE)/VLOOKUP($A23,'NUTS2 Data Master'!$A$2:$AC$42,27,FALSE)</f>
        <v>2.7571185062112089E-4</v>
      </c>
      <c r="K23" s="144">
        <f>VLOOKUP($A23,'NUTS2 Data Master'!$A$2:$N$42,11,FALSE)</f>
        <v>0.96234967080002343</v>
      </c>
      <c r="L23" s="145">
        <f>VLOOKUP($A23,'NUTS2 Data Master'!$A$2:$N$42,12,FALSE)</f>
        <v>0.60339689091184368</v>
      </c>
      <c r="M23" s="145">
        <f>VLOOKUP($A23,'NUTS2 Data Master'!$A$2:$N$42,13,FALSE)</f>
        <v>0.24136694032935002</v>
      </c>
      <c r="N23" s="146">
        <f>VLOOKUP($A23,'NUTS2 Data Master'!$A$2:$N$42,14,FALSE)</f>
        <v>0.7967485108594391</v>
      </c>
      <c r="P23" s="219">
        <f>VLOOKUP($A23,'NUTS2 Data Master'!$A$2:$R$42,16,FALSE)/VLOOKUP($A23,'NUTS2 Data Master'!$A$2:$AC$42,29,FALSE)</f>
        <v>3.1572922006232464E-4</v>
      </c>
      <c r="Q23" s="156">
        <f>VLOOKUP($A23,'NUTS2 Data Master'!$A$2:$R$42,17,FALSE)/VLOOKUP($A23,'NUTS2 Data Master'!$A$2:$AC$42,28,FALSE)</f>
        <v>3.0211798839692168E-4</v>
      </c>
      <c r="R23" s="157">
        <f>VLOOKUP($A23,'NUTS2 Data Master'!$A$2:$R$42,18,FALSE)/VLOOKUP($A23,'NUTS2 Data Master'!$A$2:$AC$42,29,FALSE)</f>
        <v>2.6371625936842848E-4</v>
      </c>
      <c r="S23" s="209"/>
      <c r="T23" s="224">
        <f>VLOOKUP($A23,'NUTS2 Data Master'!$A$2:$V$42,20,FALSE)/VLOOKUP($A23,'NUTS2 Data Master'!$A$2:$AC$42,28,FALSE)</f>
        <v>2.823641199248152E-4</v>
      </c>
      <c r="U23" s="306">
        <f>VLOOKUP($A23,'NUTS2 Data Master'!$A$2:$V$42,21,FALSE)/VLOOKUP($A23,'NUTS2 Data Master'!$A$2:$AC$42,29,FALSE)</f>
        <v>4.0571732210527456E-6</v>
      </c>
      <c r="V23" s="225">
        <f>VLOOKUP($A23,'NUTS2 Data Master'!$A$2:$V$42,22,FALSE)/VLOOKUP($A23,'NUTS2 Data Master'!$A$2:$AC$42,29,FALSE)</f>
        <v>7.4043411284212615E-5</v>
      </c>
      <c r="W23" s="209"/>
      <c r="X23" s="230">
        <f>VLOOKUP($A23,'NUTS2 Data Master'!$A$2:$Y$42,24,FALSE)/VLOOKUP($A23,'NUTS2 Data Master'!$A$2:$AC$42,29,FALSE)</f>
        <v>5.692214029137002E-3</v>
      </c>
      <c r="Y23" s="223">
        <f>VLOOKUP($A23,'NUTS2 Data Master'!$A$2:$Y$42,25,FALSE)/VLOOKUP($A23,'NUTS2 Data Master'!$A$2:$AC$42,29,FALSE)</f>
        <v>4.6170631255580243E-3</v>
      </c>
    </row>
    <row r="24" spans="1:25">
      <c r="A24" s="10" t="s">
        <v>43</v>
      </c>
      <c r="B24" s="215">
        <f>VLOOKUP($A24,'NUTS2 Data Master'!$A$2:$D$42,2,FALSE)</f>
        <v>0.93500000000000005</v>
      </c>
      <c r="C24" s="212">
        <f>VLOOKUP($A24,'NUTS2 Data Master'!$A$2:$D$42,3,FALSE)/VLOOKUP($A24,'NUTS2 Data Master'!$A$2:$AC$42,28)</f>
        <v>0.26404125368377318</v>
      </c>
      <c r="D24" s="135">
        <f>VLOOKUP($A24,'NUTS2 Data Master'!$A$2:$D$42,4,FALSE)/VLOOKUP($A24,'NUTS2 Data Master'!$A$2:$AC$42,28)</f>
        <v>3.6394964889653353E-2</v>
      </c>
      <c r="E24" s="107"/>
      <c r="F24" s="312">
        <f>VLOOKUP($A24,'NUTS2 Data Master'!$A$2:$I$42,6,FALSE)/VLOOKUP($A24,'NUTS2 Data Master'!$A$2:$AC$42,28,FALSE)</f>
        <v>3.2972085411162558E-3</v>
      </c>
      <c r="G24" s="139">
        <f>VLOOKUP($A24,'NUTS2 Data Master'!$A$2:$I$42,7,FALSE)/VLOOKUP($A24,'NUTS2 Data Master'!$A$2:$AC$42,27,FALSE)</f>
        <v>2.2865259713479746E-2</v>
      </c>
      <c r="H24" s="139">
        <f>VLOOKUP($A24,'NUTS2 Data Master'!$A$2:$I$42,8,FALSE)/VLOOKUP($A24,'NUTS2 Data Master'!$A$2:$AC$42,28,FALSE)</f>
        <v>5.245108070421646E-2</v>
      </c>
      <c r="I24" s="309">
        <f>VLOOKUP($A24,'NUTS2 Data Master'!$A$2:$I$42,9,FALSE)/VLOOKUP($A24,'NUTS2 Data Master'!$A$2:$AC$42,27,FALSE)</f>
        <v>2.2474116670056151E-4</v>
      </c>
      <c r="K24" s="144">
        <f>VLOOKUP($A24,'NUTS2 Data Master'!$A$2:$N$42,11,FALSE)</f>
        <v>0.97173280804510365</v>
      </c>
      <c r="L24" s="145">
        <f>VLOOKUP($A24,'NUTS2 Data Master'!$A$2:$N$42,12,FALSE)</f>
        <v>0.70459325493708214</v>
      </c>
      <c r="M24" s="145">
        <f>VLOOKUP($A24,'NUTS2 Data Master'!$A$2:$N$42,13,FALSE)</f>
        <v>0.4031674499146089</v>
      </c>
      <c r="N24" s="146">
        <f>VLOOKUP($A24,'NUTS2 Data Master'!$A$2:$N$42,14,FALSE)</f>
        <v>0.79517570081437139</v>
      </c>
      <c r="P24" s="219">
        <f>VLOOKUP($A24,'NUTS2 Data Master'!$A$2:$R$42,16,FALSE)/VLOOKUP($A24,'NUTS2 Data Master'!$A$2:$AC$42,29,FALSE)</f>
        <v>3.3699014363640747E-4</v>
      </c>
      <c r="Q24" s="156">
        <f>VLOOKUP($A24,'NUTS2 Data Master'!$A$2:$R$42,17,FALSE)/VLOOKUP($A24,'NUTS2 Data Master'!$A$2:$AC$42,28,FALSE)</f>
        <v>1.2772135793170491E-3</v>
      </c>
      <c r="R24" s="157">
        <f>VLOOKUP($A24,'NUTS2 Data Master'!$A$2:$R$42,18,FALSE)/VLOOKUP($A24,'NUTS2 Data Master'!$A$2:$AC$42,29,FALSE)</f>
        <v>2.4537034420372988E-4</v>
      </c>
      <c r="S24" s="209"/>
      <c r="T24" s="224">
        <f>VLOOKUP($A24,'NUTS2 Data Master'!$A$2:$V$42,20,FALSE)/VLOOKUP($A24,'NUTS2 Data Master'!$A$2:$AC$42,28,FALSE)</f>
        <v>3.8852162428318723E-4</v>
      </c>
      <c r="U24" s="306">
        <f>VLOOKUP($A24,'NUTS2 Data Master'!$A$2:$V$42,21,FALSE)/VLOOKUP($A24,'NUTS2 Data Master'!$A$2:$AC$42,29,FALSE)</f>
        <v>2.0075755434850627E-5</v>
      </c>
      <c r="V24" s="225">
        <f>VLOOKUP($A24,'NUTS2 Data Master'!$A$2:$V$42,22,FALSE)/VLOOKUP($A24,'NUTS2 Data Master'!$A$2:$AC$42,29,FALSE)</f>
        <v>1.5093993901017325E-4</v>
      </c>
      <c r="W24" s="209"/>
      <c r="X24" s="230">
        <f>VLOOKUP($A24,'NUTS2 Data Master'!$A$2:$Y$42,24,FALSE)/VLOOKUP($A24,'NUTS2 Data Master'!$A$2:$AC$42,29,FALSE)</f>
        <v>4.2828278261014671E-3</v>
      </c>
      <c r="Y24" s="223">
        <f>VLOOKUP($A24,'NUTS2 Data Master'!$A$2:$Y$42,25,FALSE)/VLOOKUP($A24,'NUTS2 Data Master'!$A$2:$AC$42,29,FALSE)</f>
        <v>2.5310322777863533E-3</v>
      </c>
    </row>
    <row r="25" spans="1:25">
      <c r="A25" s="10" t="s">
        <v>44</v>
      </c>
      <c r="B25" s="215">
        <f>VLOOKUP($A25,'NUTS2 Data Master'!$A$2:$D$42,2,FALSE)</f>
        <v>0.87599999999999989</v>
      </c>
      <c r="C25" s="212">
        <f>VLOOKUP($A25,'NUTS2 Data Master'!$A$2:$D$42,3,FALSE)/VLOOKUP($A25,'NUTS2 Data Master'!$A$2:$AC$42,28)</f>
        <v>0.27366437502168944</v>
      </c>
      <c r="D25" s="135">
        <f>VLOOKUP($A25,'NUTS2 Data Master'!$A$2:$D$42,4,FALSE)/VLOOKUP($A25,'NUTS2 Data Master'!$A$2:$AC$42,28)</f>
        <v>3.7388626517183762E-2</v>
      </c>
      <c r="E25" s="107"/>
      <c r="F25" s="312">
        <f>VLOOKUP($A25,'NUTS2 Data Master'!$A$2:$I$42,6,FALSE)/VLOOKUP($A25,'NUTS2 Data Master'!$A$2:$AC$42,28,FALSE)</f>
        <v>2.0082814037757405E-3</v>
      </c>
      <c r="G25" s="139">
        <f>VLOOKUP($A25,'NUTS2 Data Master'!$A$2:$I$42,7,FALSE)/VLOOKUP($A25,'NUTS2 Data Master'!$A$2:$AC$42,27,FALSE)</f>
        <v>1.4351716074408691E-2</v>
      </c>
      <c r="H25" s="139">
        <f>VLOOKUP($A25,'NUTS2 Data Master'!$A$2:$I$42,8,FALSE)/VLOOKUP($A25,'NUTS2 Data Master'!$A$2:$AC$42,28,FALSE)</f>
        <v>3.9781267998237155E-2</v>
      </c>
      <c r="I25" s="309">
        <f>VLOOKUP($A25,'NUTS2 Data Master'!$A$2:$I$42,9,FALSE)/VLOOKUP($A25,'NUTS2 Data Master'!$A$2:$AC$42,27,FALSE)</f>
        <v>1.962141141847537E-4</v>
      </c>
      <c r="K25" s="144">
        <f>VLOOKUP($A25,'NUTS2 Data Master'!$A$2:$N$42,11,FALSE)</f>
        <v>0.91081452319406442</v>
      </c>
      <c r="L25" s="145">
        <f>VLOOKUP($A25,'NUTS2 Data Master'!$A$2:$N$42,12,FALSE)</f>
        <v>0.32565515525800626</v>
      </c>
      <c r="M25" s="145">
        <f>VLOOKUP($A25,'NUTS2 Data Master'!$A$2:$N$42,13,FALSE)</f>
        <v>9.3252144193642583E-2</v>
      </c>
      <c r="N25" s="146">
        <f>VLOOKUP($A25,'NUTS2 Data Master'!$A$2:$N$42,14,FALSE)</f>
        <v>0.68944883678170865</v>
      </c>
      <c r="P25" s="219">
        <f>VLOOKUP($A25,'NUTS2 Data Master'!$A$2:$R$42,16,FALSE)/VLOOKUP($A25,'NUTS2 Data Master'!$A$2:$AC$42,29,FALSE)</f>
        <v>3.6402269167701366E-4</v>
      </c>
      <c r="Q25" s="156">
        <f>VLOOKUP($A25,'NUTS2 Data Master'!$A$2:$R$42,17,FALSE)/VLOOKUP($A25,'NUTS2 Data Master'!$A$2:$AC$42,28,FALSE)</f>
        <v>9.2246418546636881E-5</v>
      </c>
      <c r="R25" s="157">
        <f>VLOOKUP($A25,'NUTS2 Data Master'!$A$2:$R$42,18,FALSE)/VLOOKUP($A25,'NUTS2 Data Master'!$A$2:$AC$42,29,FALSE)</f>
        <v>2.1433272001708292E-4</v>
      </c>
      <c r="S25" s="209"/>
      <c r="T25" s="224">
        <f>VLOOKUP($A25,'NUTS2 Data Master'!$A$2:$V$42,20,FALSE)/VLOOKUP($A25,'NUTS2 Data Master'!$A$2:$AC$42,28,FALSE)</f>
        <v>1.4202104855409305E-4</v>
      </c>
      <c r="U25" s="306">
        <f>VLOOKUP($A25,'NUTS2 Data Master'!$A$2:$V$42,21,FALSE)/VLOOKUP($A25,'NUTS2 Data Master'!$A$2:$AC$42,29,FALSE)</f>
        <v>8.5733088006833162E-6</v>
      </c>
      <c r="V25" s="225">
        <f>VLOOKUP($A25,'NUTS2 Data Master'!$A$2:$V$42,22,FALSE)/VLOOKUP($A25,'NUTS2 Data Master'!$A$2:$AC$42,29,FALSE)</f>
        <v>5.3583180004270731E-5</v>
      </c>
      <c r="W25" s="209"/>
      <c r="X25" s="230">
        <f>VLOOKUP($A25,'NUTS2 Data Master'!$A$2:$Y$42,24,FALSE)/VLOOKUP($A25,'NUTS2 Data Master'!$A$2:$AC$42,29,FALSE)</f>
        <v>2.8720584482289113E-3</v>
      </c>
      <c r="Y25" s="223">
        <f>VLOOKUP($A25,'NUTS2 Data Master'!$A$2:$Y$42,25,FALSE)/VLOOKUP($A25,'NUTS2 Data Master'!$A$2:$AC$42,29,FALSE)</f>
        <v>1.3417228273069392E-3</v>
      </c>
    </row>
    <row r="26" spans="1:25">
      <c r="A26" s="10" t="s">
        <v>45</v>
      </c>
      <c r="B26" s="215">
        <f>VLOOKUP($A26,'NUTS2 Data Master'!$A$2:$D$42,2,FALSE)</f>
        <v>0.877</v>
      </c>
      <c r="C26" s="212">
        <f>VLOOKUP($A26,'NUTS2 Data Master'!$A$2:$D$42,3,FALSE)/VLOOKUP($A26,'NUTS2 Data Master'!$A$2:$AC$42,28)</f>
        <v>0.33089523262483844</v>
      </c>
      <c r="D26" s="135">
        <f>VLOOKUP($A26,'NUTS2 Data Master'!$A$2:$D$42,4,FALSE)/VLOOKUP($A26,'NUTS2 Data Master'!$A$2:$AC$42,28)</f>
        <v>3.9235225739080927E-2</v>
      </c>
      <c r="E26" s="107"/>
      <c r="F26" s="312">
        <f>VLOOKUP($A26,'NUTS2 Data Master'!$A$2:$I$42,6,FALSE)/VLOOKUP($A26,'NUTS2 Data Master'!$A$2:$AC$42,28,FALSE)</f>
        <v>2.2416339249170642E-3</v>
      </c>
      <c r="G26" s="139">
        <f>VLOOKUP($A26,'NUTS2 Data Master'!$A$2:$I$42,7,FALSE)/VLOOKUP($A26,'NUTS2 Data Master'!$A$2:$AC$42,27,FALSE)</f>
        <v>1.468881044565902E-2</v>
      </c>
      <c r="H26" s="139">
        <f>VLOOKUP($A26,'NUTS2 Data Master'!$A$2:$I$42,8,FALSE)/VLOOKUP($A26,'NUTS2 Data Master'!$A$2:$AC$42,28,FALSE)</f>
        <v>5.3321706379684017E-2</v>
      </c>
      <c r="I26" s="309">
        <f>VLOOKUP($A26,'NUTS2 Data Master'!$A$2:$I$42,9,FALSE)/VLOOKUP($A26,'NUTS2 Data Master'!$A$2:$AC$42,27,FALSE)</f>
        <v>2.5778217876684661E-4</v>
      </c>
      <c r="K26" s="144">
        <f>VLOOKUP($A26,'NUTS2 Data Master'!$A$2:$N$42,11,FALSE)</f>
        <v>0.96911101746797801</v>
      </c>
      <c r="L26" s="145">
        <f>VLOOKUP($A26,'NUTS2 Data Master'!$A$2:$N$42,12,FALSE)</f>
        <v>0.76733480158698608</v>
      </c>
      <c r="M26" s="145">
        <f>VLOOKUP($A26,'NUTS2 Data Master'!$A$2:$N$42,13,FALSE)</f>
        <v>0.67584325199632145</v>
      </c>
      <c r="N26" s="146">
        <f>VLOOKUP($A26,'NUTS2 Data Master'!$A$2:$N$42,14,FALSE)</f>
        <v>0.84518139823332517</v>
      </c>
      <c r="P26" s="219">
        <f>VLOOKUP($A26,'NUTS2 Data Master'!$A$2:$R$42,16,FALSE)/VLOOKUP($A26,'NUTS2 Data Master'!$A$2:$AC$42,29,FALSE)</f>
        <v>3.4518442419909193E-4</v>
      </c>
      <c r="Q26" s="156">
        <f>VLOOKUP($A26,'NUTS2 Data Master'!$A$2:$R$42,17,FALSE)/VLOOKUP($A26,'NUTS2 Data Master'!$A$2:$AC$42,28,FALSE)</f>
        <v>2.2761206006850191E-3</v>
      </c>
      <c r="R26" s="157">
        <f>VLOOKUP($A26,'NUTS2 Data Master'!$A$2:$R$42,18,FALSE)/VLOOKUP($A26,'NUTS2 Data Master'!$A$2:$AC$42,29,FALSE)</f>
        <v>2.1803744535225082E-4</v>
      </c>
      <c r="S26" s="209"/>
      <c r="T26" s="224">
        <f>VLOOKUP($A26,'NUTS2 Data Master'!$A$2:$V$42,20,FALSE)/VLOOKUP($A26,'NUTS2 Data Master'!$A$2:$AC$42,28,FALSE)</f>
        <v>5.3560460288846784E-4</v>
      </c>
      <c r="U26" s="306">
        <f>VLOOKUP($A26,'NUTS2 Data Master'!$A$2:$V$42,21,FALSE)/VLOOKUP($A26,'NUTS2 Data Master'!$A$2:$AC$42,29,FALSE)</f>
        <v>6.2296412957785952E-6</v>
      </c>
      <c r="V26" s="225">
        <f>VLOOKUP($A26,'NUTS2 Data Master'!$A$2:$V$42,22,FALSE)/VLOOKUP($A26,'NUTS2 Data Master'!$A$2:$AC$42,29,FALSE)</f>
        <v>8.3061883943714594E-5</v>
      </c>
      <c r="W26" s="209"/>
      <c r="X26" s="230">
        <f>VLOOKUP($A26,'NUTS2 Data Master'!$A$2:$Y$42,24,FALSE)/VLOOKUP($A26,'NUTS2 Data Master'!$A$2:$AC$42,29,FALSE)</f>
        <v>4.9847513101721726E-3</v>
      </c>
      <c r="Y26" s="223">
        <f>VLOOKUP($A26,'NUTS2 Data Master'!$A$2:$Y$42,25,FALSE)/VLOOKUP($A26,'NUTS2 Data Master'!$A$2:$AC$42,29,FALSE)</f>
        <v>3.3764655823119985E-3</v>
      </c>
    </row>
    <row r="27" spans="1:25">
      <c r="A27" s="10" t="s">
        <v>46</v>
      </c>
      <c r="B27" s="215">
        <f>VLOOKUP($A27,'NUTS2 Data Master'!$A$2:$D$42,2,FALSE)</f>
        <v>0.93400000000000005</v>
      </c>
      <c r="C27" s="212">
        <f>VLOOKUP($A27,'NUTS2 Data Master'!$A$2:$D$42,3,FALSE)/VLOOKUP($A27,'NUTS2 Data Master'!$A$2:$AC$42,28)</f>
        <v>0.34875572808503624</v>
      </c>
      <c r="D27" s="135">
        <f>VLOOKUP($A27,'NUTS2 Data Master'!$A$2:$D$42,4,FALSE)/VLOOKUP($A27,'NUTS2 Data Master'!$A$2:$AC$42,28)</f>
        <v>4.0006812674890715E-2</v>
      </c>
      <c r="E27" s="107"/>
      <c r="F27" s="312">
        <f>VLOOKUP($A27,'NUTS2 Data Master'!$A$2:$I$42,6,FALSE)/VLOOKUP($A27,'NUTS2 Data Master'!$A$2:$AC$42,28,FALSE)</f>
        <v>1.664755439197454E-3</v>
      </c>
      <c r="G27" s="139">
        <f>VLOOKUP($A27,'NUTS2 Data Master'!$A$2:$I$42,7,FALSE)/VLOOKUP($A27,'NUTS2 Data Master'!$A$2:$AC$42,27,FALSE)</f>
        <v>1.114590006231077E-2</v>
      </c>
      <c r="H27" s="139">
        <f>VLOOKUP($A27,'NUTS2 Data Master'!$A$2:$I$42,8,FALSE)/VLOOKUP($A27,'NUTS2 Data Master'!$A$2:$AC$42,28,FALSE)</f>
        <v>7.6705187325047247E-2</v>
      </c>
      <c r="I27" s="309">
        <f>VLOOKUP($A27,'NUTS2 Data Master'!$A$2:$I$42,9,FALSE)/VLOOKUP($A27,'NUTS2 Data Master'!$A$2:$AC$42,27,FALSE)</f>
        <v>6.8736190074408137E-4</v>
      </c>
      <c r="K27" s="144">
        <f>VLOOKUP($A27,'NUTS2 Data Master'!$A$2:$N$42,11,FALSE)</f>
        <v>0.8878970868821181</v>
      </c>
      <c r="L27" s="145">
        <f>VLOOKUP($A27,'NUTS2 Data Master'!$A$2:$N$42,12,FALSE)</f>
        <v>0.38056610082810438</v>
      </c>
      <c r="M27" s="145">
        <f>VLOOKUP($A27,'NUTS2 Data Master'!$A$2:$N$42,13,FALSE)</f>
        <v>0.36148232656031787</v>
      </c>
      <c r="N27" s="146">
        <f>VLOOKUP($A27,'NUTS2 Data Master'!$A$2:$N$42,14,FALSE)</f>
        <v>0.78671098959460262</v>
      </c>
      <c r="P27" s="219">
        <f>VLOOKUP($A27,'NUTS2 Data Master'!$A$2:$R$42,16,FALSE)/VLOOKUP($A27,'NUTS2 Data Master'!$A$2:$AC$42,29,FALSE)</f>
        <v>6.7275385883192073E-4</v>
      </c>
      <c r="Q27" s="156">
        <f>VLOOKUP($A27,'NUTS2 Data Master'!$A$2:$R$42,17,FALSE)/VLOOKUP($A27,'NUTS2 Data Master'!$A$2:$AC$42,28,FALSE)</f>
        <v>3.6034579759843624E-3</v>
      </c>
      <c r="R27" s="157">
        <f>VLOOKUP($A27,'NUTS2 Data Master'!$A$2:$R$42,18,FALSE)/VLOOKUP($A27,'NUTS2 Data Master'!$A$2:$AC$42,29,FALSE)</f>
        <v>1.8333832132696508E-4</v>
      </c>
      <c r="S27" s="209"/>
      <c r="T27" s="224">
        <f>VLOOKUP($A27,'NUTS2 Data Master'!$A$2:$V$42,20,FALSE)/VLOOKUP($A27,'NUTS2 Data Master'!$A$2:$AC$42,28,FALSE)</f>
        <v>6.3766455177360708E-4</v>
      </c>
      <c r="U27" s="306">
        <f>VLOOKUP($A27,'NUTS2 Data Master'!$A$2:$V$42,21,FALSE)/VLOOKUP($A27,'NUTS2 Data Master'!$A$2:$AC$42,29,FALSE)</f>
        <v>4.8890219020524018E-6</v>
      </c>
      <c r="V27" s="225">
        <f>VLOOKUP($A27,'NUTS2 Data Master'!$A$2:$V$42,22,FALSE)/VLOOKUP($A27,'NUTS2 Data Master'!$A$2:$AC$42,29,FALSE)</f>
        <v>1.5889321181670308E-4</v>
      </c>
      <c r="W27" s="209"/>
      <c r="X27" s="230">
        <f>VLOOKUP($A27,'NUTS2 Data Master'!$A$2:$Y$42,24,FALSE)/VLOOKUP($A27,'NUTS2 Data Master'!$A$2:$AC$42,29,FALSE)</f>
        <v>1.817738343183083E-2</v>
      </c>
      <c r="Y27" s="223">
        <f>VLOOKUP($A27,'NUTS2 Data Master'!$A$2:$Y$42,25,FALSE)/VLOOKUP($A27,'NUTS2 Data Master'!$A$2:$AC$42,29,FALSE)</f>
        <v>9.5189256432960268E-3</v>
      </c>
    </row>
    <row r="28" spans="1:25">
      <c r="A28" s="10" t="s">
        <v>47</v>
      </c>
      <c r="B28" s="215">
        <f>VLOOKUP($A28,'NUTS2 Data Master'!$A$2:$D$42,2,FALSE)</f>
        <v>0.91500000000000004</v>
      </c>
      <c r="C28" s="212">
        <f>VLOOKUP($A28,'NUTS2 Data Master'!$A$2:$D$42,3,FALSE)/VLOOKUP($A28,'NUTS2 Data Master'!$A$2:$AC$42,28)</f>
        <v>0.34614840103183875</v>
      </c>
      <c r="D28" s="135">
        <f>VLOOKUP($A28,'NUTS2 Data Master'!$A$2:$D$42,4,FALSE)/VLOOKUP($A28,'NUTS2 Data Master'!$A$2:$AC$42,28)</f>
        <v>3.554855935499613E-2</v>
      </c>
      <c r="E28" s="107"/>
      <c r="F28" s="312">
        <f>VLOOKUP($A28,'NUTS2 Data Master'!$A$2:$I$42,6,FALSE)/VLOOKUP($A28,'NUTS2 Data Master'!$A$2:$AC$42,28,FALSE)</f>
        <v>2.8683855415672435E-3</v>
      </c>
      <c r="G28" s="139">
        <f>VLOOKUP($A28,'NUTS2 Data Master'!$A$2:$I$42,7,FALSE)/VLOOKUP($A28,'NUTS2 Data Master'!$A$2:$AC$42,27,FALSE)</f>
        <v>1.2020015925543444E-2</v>
      </c>
      <c r="H28" s="139">
        <f>VLOOKUP($A28,'NUTS2 Data Master'!$A$2:$I$42,8,FALSE)/VLOOKUP($A28,'NUTS2 Data Master'!$A$2:$AC$42,28,FALSE)</f>
        <v>6.6032625488162591E-2</v>
      </c>
      <c r="I28" s="309">
        <f>VLOOKUP($A28,'NUTS2 Data Master'!$A$2:$I$42,9,FALSE)/VLOOKUP($A28,'NUTS2 Data Master'!$A$2:$AC$42,27,FALSE)</f>
        <v>2.4031581927764887E-4</v>
      </c>
      <c r="K28" s="144">
        <f>VLOOKUP($A28,'NUTS2 Data Master'!$A$2:$N$42,11,FALSE)</f>
        <v>0.91764594894024643</v>
      </c>
      <c r="L28" s="145">
        <f>VLOOKUP($A28,'NUTS2 Data Master'!$A$2:$N$42,12,FALSE)</f>
        <v>0.34864222855456484</v>
      </c>
      <c r="M28" s="145">
        <f>VLOOKUP($A28,'NUTS2 Data Master'!$A$2:$N$42,13,FALSE)</f>
        <v>0.28200426707434484</v>
      </c>
      <c r="N28" s="146">
        <f>VLOOKUP($A28,'NUTS2 Data Master'!$A$2:$N$42,14,FALSE)</f>
        <v>0.73408918282139735</v>
      </c>
      <c r="P28" s="219">
        <f>VLOOKUP($A28,'NUTS2 Data Master'!$A$2:$R$42,16,FALSE)/VLOOKUP($A28,'NUTS2 Data Master'!$A$2:$AC$42,29,FALSE)</f>
        <v>4.91553450221155E-4</v>
      </c>
      <c r="Q28" s="156">
        <f>VLOOKUP($A28,'NUTS2 Data Master'!$A$2:$R$42,17,FALSE)/VLOOKUP($A28,'NUTS2 Data Master'!$A$2:$AC$42,28,FALSE)</f>
        <v>4.030679266223137E-3</v>
      </c>
      <c r="R28" s="157">
        <f>VLOOKUP($A28,'NUTS2 Data Master'!$A$2:$R$42,18,FALSE)/VLOOKUP($A28,'NUTS2 Data Master'!$A$2:$AC$42,29,FALSE)</f>
        <v>3.0730870887647223E-4</v>
      </c>
      <c r="S28" s="209"/>
      <c r="T28" s="224">
        <f>VLOOKUP($A28,'NUTS2 Data Master'!$A$2:$V$42,20,FALSE)/VLOOKUP($A28,'NUTS2 Data Master'!$A$2:$AC$42,28,FALSE)</f>
        <v>5.3737410380298831E-4</v>
      </c>
      <c r="U28" s="306">
        <f>VLOOKUP($A28,'NUTS2 Data Master'!$A$2:$V$42,21,FALSE)/VLOOKUP($A28,'NUTS2 Data Master'!$A$2:$AC$42,29,FALSE)</f>
        <v>3.5120995300168254E-5</v>
      </c>
      <c r="V28" s="225">
        <f>VLOOKUP($A28,'NUTS2 Data Master'!$A$2:$V$42,22,FALSE)/VLOOKUP($A28,'NUTS2 Data Master'!$A$2:$AC$42,29,FALSE)</f>
        <v>1.1414323472554683E-4</v>
      </c>
      <c r="W28" s="209"/>
      <c r="X28" s="230">
        <f>VLOOKUP($A28,'NUTS2 Data Master'!$A$2:$Y$42,24,FALSE)/VLOOKUP($A28,'NUTS2 Data Master'!$A$2:$AC$42,29,FALSE)</f>
        <v>1.9825801846944983E-3</v>
      </c>
      <c r="Y28" s="223">
        <f>VLOOKUP($A28,'NUTS2 Data Master'!$A$2:$Y$42,25,FALSE)/VLOOKUP($A28,'NUTS2 Data Master'!$A$2:$AC$42,29,FALSE)</f>
        <v>2.6937803395229052E-3</v>
      </c>
    </row>
    <row r="29" spans="1:25">
      <c r="A29" s="10" t="s">
        <v>13</v>
      </c>
      <c r="B29" s="215">
        <f>VLOOKUP($A29,'NUTS2 Data Master'!$A$2:$D$42,2,FALSE)</f>
        <v>0.88</v>
      </c>
      <c r="C29" s="212">
        <f>VLOOKUP($A29,'NUTS2 Data Master'!$A$2:$D$42,3,FALSE)/VLOOKUP($A29,'NUTS2 Data Master'!$A$2:$AC$42,28)</f>
        <v>0.32736634110293933</v>
      </c>
      <c r="D29" s="135">
        <f>VLOOKUP($A29,'NUTS2 Data Master'!$A$2:$D$42,4,FALSE)/VLOOKUP($A29,'NUTS2 Data Master'!$A$2:$AC$42,28)</f>
        <v>4.4460394380914071E-2</v>
      </c>
      <c r="E29" s="107"/>
      <c r="F29" s="312">
        <f>VLOOKUP($A29,'NUTS2 Data Master'!$A$2:$I$42,6,FALSE)/VLOOKUP($A29,'NUTS2 Data Master'!$A$2:$AC$42,28,FALSE)</f>
        <v>1.5731563302429578E-3</v>
      </c>
      <c r="G29" s="139">
        <f>VLOOKUP($A29,'NUTS2 Data Master'!$A$2:$I$42,7,FALSE)/VLOOKUP($A29,'NUTS2 Data Master'!$A$2:$AC$42,27,FALSE)</f>
        <v>1.8252727987160326E-2</v>
      </c>
      <c r="H29" s="139">
        <f>VLOOKUP($A29,'NUTS2 Data Master'!$A$2:$I$42,8,FALSE)/VLOOKUP($A29,'NUTS2 Data Master'!$A$2:$AC$42,28,FALSE)</f>
        <v>5.080409620611457E-2</v>
      </c>
      <c r="I29" s="309">
        <f>VLOOKUP($A29,'NUTS2 Data Master'!$A$2:$I$42,9,FALSE)/VLOOKUP($A29,'NUTS2 Data Master'!$A$2:$AC$42,27,FALSE)</f>
        <v>1.6512497186735084E-4</v>
      </c>
      <c r="K29" s="144">
        <f>VLOOKUP($A29,'NUTS2 Data Master'!$A$2:$N$42,11,FALSE)</f>
        <v>0.90101858991149597</v>
      </c>
      <c r="L29" s="145">
        <f>VLOOKUP($A29,'NUTS2 Data Master'!$A$2:$N$42,12,FALSE)</f>
        <v>0.7404766208836141</v>
      </c>
      <c r="M29" s="145">
        <f>VLOOKUP($A29,'NUTS2 Data Master'!$A$2:$N$42,13,FALSE)</f>
        <v>0.74063033782063814</v>
      </c>
      <c r="N29" s="146">
        <f>VLOOKUP($A29,'NUTS2 Data Master'!$A$2:$N$42,14,FALSE)</f>
        <v>0.6605536515150956</v>
      </c>
      <c r="P29" s="219">
        <f>VLOOKUP($A29,'NUTS2 Data Master'!$A$2:$R$42,16,FALSE)/VLOOKUP($A29,'NUTS2 Data Master'!$A$2:$AC$42,29,FALSE)</f>
        <v>3.7230069423967291E-4</v>
      </c>
      <c r="Q29" s="156">
        <f>VLOOKUP($A29,'NUTS2 Data Master'!$A$2:$R$42,17,FALSE)/VLOOKUP($A29,'NUTS2 Data Master'!$A$2:$AC$42,28,FALSE)</f>
        <v>1.1359414540455643E-3</v>
      </c>
      <c r="R29" s="157">
        <f>VLOOKUP($A29,'NUTS2 Data Master'!$A$2:$R$42,18,FALSE)/VLOOKUP($A29,'NUTS2 Data Master'!$A$2:$AC$42,29,FALSE)</f>
        <v>2.1682987199000056E-4</v>
      </c>
      <c r="S29" s="209"/>
      <c r="T29" s="224">
        <f>VLOOKUP($A29,'NUTS2 Data Master'!$A$2:$V$42,20,FALSE)/VLOOKUP($A29,'NUTS2 Data Master'!$A$2:$AC$42,28,FALSE)</f>
        <v>4.8726985034148757E-4</v>
      </c>
      <c r="U29" s="306">
        <f>VLOOKUP($A29,'NUTS2 Data Master'!$A$2:$V$42,21,FALSE)/VLOOKUP($A29,'NUTS2 Data Master'!$A$2:$AC$42,29,FALSE)</f>
        <v>8.3688722522456363E-6</v>
      </c>
      <c r="V29" s="225">
        <f>VLOOKUP($A29,'NUTS2 Data Master'!$A$2:$V$42,22,FALSE)/VLOOKUP($A29,'NUTS2 Data Master'!$A$2:$AC$42,29,FALSE)</f>
        <v>9.9665660458561663E-5</v>
      </c>
      <c r="W29" s="209"/>
      <c r="X29" s="230">
        <f>VLOOKUP($A29,'NUTS2 Data Master'!$A$2:$Y$42,24,FALSE)/VLOOKUP($A29,'NUTS2 Data Master'!$A$2:$AC$42,29,FALSE)</f>
        <v>6.7498758747202977E-3</v>
      </c>
      <c r="Y29" s="223">
        <f>VLOOKUP($A29,'NUTS2 Data Master'!$A$2:$Y$42,25,FALSE)/VLOOKUP($A29,'NUTS2 Data Master'!$A$2:$AC$42,29,FALSE)</f>
        <v>2.3912150444370937E-3</v>
      </c>
    </row>
    <row r="30" spans="1:25">
      <c r="A30" s="10" t="s">
        <v>48</v>
      </c>
      <c r="B30" s="215">
        <f>VLOOKUP($A30,'NUTS2 Data Master'!$A$2:$D$42,2,FALSE)</f>
        <v>0.89900000000000002</v>
      </c>
      <c r="C30" s="212">
        <f>VLOOKUP($A30,'NUTS2 Data Master'!$A$2:$D$42,3,FALSE)/VLOOKUP($A30,'NUTS2 Data Master'!$A$2:$AC$42,28)</f>
        <v>0.30577915644845566</v>
      </c>
      <c r="D30" s="135">
        <f>VLOOKUP($A30,'NUTS2 Data Master'!$A$2:$D$42,4,FALSE)/VLOOKUP($A30,'NUTS2 Data Master'!$A$2:$AC$42,28)</f>
        <v>3.7042795254200733E-2</v>
      </c>
      <c r="E30" s="107"/>
      <c r="F30" s="312">
        <f>VLOOKUP($A30,'NUTS2 Data Master'!$A$2:$I$42,6,FALSE)/VLOOKUP($A30,'NUTS2 Data Master'!$A$2:$AC$42,28,FALSE)</f>
        <v>2.1806907339018927E-3</v>
      </c>
      <c r="G30" s="139">
        <f>VLOOKUP($A30,'NUTS2 Data Master'!$A$2:$I$42,7,FALSE)/VLOOKUP($A30,'NUTS2 Data Master'!$A$2:$AC$42,27,FALSE)</f>
        <v>2.2874410629647412E-2</v>
      </c>
      <c r="H30" s="139">
        <f>VLOOKUP($A30,'NUTS2 Data Master'!$A$2:$I$42,8,FALSE)/VLOOKUP($A30,'NUTS2 Data Master'!$A$2:$AC$42,28,FALSE)</f>
        <v>5.0368166508707436E-2</v>
      </c>
      <c r="I30" s="309">
        <f>VLOOKUP($A30,'NUTS2 Data Master'!$A$2:$I$42,9,FALSE)/VLOOKUP($A30,'NUTS2 Data Master'!$A$2:$AC$42,27,FALSE)</f>
        <v>1.9095323384289868E-4</v>
      </c>
      <c r="K30" s="144">
        <f>VLOOKUP($A30,'NUTS2 Data Master'!$A$2:$N$42,11,FALSE)</f>
        <v>0.95898866525808102</v>
      </c>
      <c r="L30" s="145">
        <f>VLOOKUP($A30,'NUTS2 Data Master'!$A$2:$N$42,12,FALSE)</f>
        <v>0.58684293525436881</v>
      </c>
      <c r="M30" s="145">
        <f>VLOOKUP($A30,'NUTS2 Data Master'!$A$2:$N$42,13,FALSE)</f>
        <v>0.3511872032689608</v>
      </c>
      <c r="N30" s="146">
        <f>VLOOKUP($A30,'NUTS2 Data Master'!$A$2:$N$42,14,FALSE)</f>
        <v>0.88720522274540237</v>
      </c>
      <c r="P30" s="219">
        <f>VLOOKUP($A30,'NUTS2 Data Master'!$A$2:$R$42,16,FALSE)/VLOOKUP($A30,'NUTS2 Data Master'!$A$2:$AC$42,29,FALSE)</f>
        <v>3.3844530566667767E-4</v>
      </c>
      <c r="Q30" s="156">
        <f>VLOOKUP($A30,'NUTS2 Data Master'!$A$2:$R$42,17,FALSE)/VLOOKUP($A30,'NUTS2 Data Master'!$A$2:$AC$42,28,FALSE)</f>
        <v>4.8930454476179197E-3</v>
      </c>
      <c r="R30" s="157">
        <f>VLOOKUP($A30,'NUTS2 Data Master'!$A$2:$R$42,18,FALSE)/VLOOKUP($A30,'NUTS2 Data Master'!$A$2:$AC$42,29,FALSE)</f>
        <v>2.2542493879286804E-4</v>
      </c>
      <c r="S30" s="209"/>
      <c r="T30" s="224">
        <f>VLOOKUP($A30,'NUTS2 Data Master'!$A$2:$V$42,20,FALSE)/VLOOKUP($A30,'NUTS2 Data Master'!$A$2:$AC$42,28,FALSE)</f>
        <v>4.7492742443650958E-4</v>
      </c>
      <c r="U30" s="306">
        <f>VLOOKUP($A30,'NUTS2 Data Master'!$A$2:$V$42,21,FALSE)/VLOOKUP($A30,'NUTS2 Data Master'!$A$2:$AC$42,29,FALSE)</f>
        <v>1.7594141564321407E-5</v>
      </c>
      <c r="V30" s="225">
        <f>VLOOKUP($A30,'NUTS2 Data Master'!$A$2:$V$42,22,FALSE)/VLOOKUP($A30,'NUTS2 Data Master'!$A$2:$AC$42,29,FALSE)</f>
        <v>1.0446521553815836E-4</v>
      </c>
      <c r="W30" s="209"/>
      <c r="X30" s="230">
        <f>VLOOKUP($A30,'NUTS2 Data Master'!$A$2:$Y$42,24,FALSE)/VLOOKUP($A30,'NUTS2 Data Master'!$A$2:$AC$42,29,FALSE)</f>
        <v>6.5659137050351956E-3</v>
      </c>
      <c r="Y30" s="223">
        <f>VLOOKUP($A30,'NUTS2 Data Master'!$A$2:$Y$42,25,FALSE)/VLOOKUP($A30,'NUTS2 Data Master'!$A$2:$AC$42,29,FALSE)</f>
        <v>2.9624135858926171E-3</v>
      </c>
    </row>
    <row r="31" spans="1:25">
      <c r="A31" s="10" t="s">
        <v>49</v>
      </c>
      <c r="B31" s="215">
        <f>VLOOKUP($A31,'NUTS2 Data Master'!$A$2:$D$42,2,FALSE)</f>
        <v>0.95099999999999996</v>
      </c>
      <c r="C31" s="212">
        <f>VLOOKUP($A31,'NUTS2 Data Master'!$A$2:$D$42,3,FALSE)/VLOOKUP($A31,'NUTS2 Data Master'!$A$2:$AC$42,28)</f>
        <v>0.6387863972567408</v>
      </c>
      <c r="D31" s="135">
        <f>VLOOKUP($A31,'NUTS2 Data Master'!$A$2:$D$42,4,FALSE)/VLOOKUP($A31,'NUTS2 Data Master'!$A$2:$AC$42,28)</f>
        <v>7.0370703622310238E-2</v>
      </c>
      <c r="E31" s="107"/>
      <c r="F31" s="312">
        <f>VLOOKUP($A31,'NUTS2 Data Master'!$A$2:$I$42,6,FALSE)/VLOOKUP($A31,'NUTS2 Data Master'!$A$2:$AC$42,28,FALSE)</f>
        <v>8.7650524363710788E-3</v>
      </c>
      <c r="G31" s="139">
        <f>VLOOKUP($A31,'NUTS2 Data Master'!$A$2:$I$42,7,FALSE)/VLOOKUP($A31,'NUTS2 Data Master'!$A$2:$AC$42,27,FALSE)</f>
        <v>1.8704666708444308E-2</v>
      </c>
      <c r="H31" s="139">
        <f>VLOOKUP($A31,'NUTS2 Data Master'!$A$2:$I$42,8,FALSE)/VLOOKUP($A31,'NUTS2 Data Master'!$A$2:$AC$42,28,FALSE)</f>
        <v>9.3677774873569694E-2</v>
      </c>
      <c r="I31" s="309">
        <f>VLOOKUP($A31,'NUTS2 Data Master'!$A$2:$I$42,9,FALSE)/VLOOKUP($A31,'NUTS2 Data Master'!$A$2:$AC$42,27,FALSE)</f>
        <v>2.2958300836031673E-4</v>
      </c>
      <c r="K31" s="144">
        <f>VLOOKUP($A31,'NUTS2 Data Master'!$A$2:$N$42,11,FALSE)</f>
        <v>0.9727312455225956</v>
      </c>
      <c r="L31" s="145">
        <f>VLOOKUP($A31,'NUTS2 Data Master'!$A$2:$N$42,12,FALSE)</f>
        <v>0.84660780949036729</v>
      </c>
      <c r="M31" s="145">
        <f>VLOOKUP($A31,'NUTS2 Data Master'!$A$2:$N$42,13,FALSE)</f>
        <v>0.83783177646746732</v>
      </c>
      <c r="N31" s="146">
        <f>VLOOKUP($A31,'NUTS2 Data Master'!$A$2:$N$42,14,FALSE)</f>
        <v>0.93225102427634254</v>
      </c>
      <c r="P31" s="219">
        <f>VLOOKUP($A31,'NUTS2 Data Master'!$A$2:$R$42,16,FALSE)/VLOOKUP($A31,'NUTS2 Data Master'!$A$2:$AC$42,29,FALSE)</f>
        <v>3.8263390064011881E-4</v>
      </c>
      <c r="Q31" s="156">
        <f>VLOOKUP($A31,'NUTS2 Data Master'!$A$2:$R$42,17,FALSE)/VLOOKUP($A31,'NUTS2 Data Master'!$A$2:$AC$42,28,FALSE)</f>
        <v>5.9250937215562073E-4</v>
      </c>
      <c r="R31" s="157">
        <f>VLOOKUP($A31,'NUTS2 Data Master'!$A$2:$R$42,18,FALSE)/VLOOKUP($A31,'NUTS2 Data Master'!$A$2:$AC$42,29,FALSE)</f>
        <v>2.0698032636965493E-4</v>
      </c>
      <c r="S31" s="209"/>
      <c r="T31" s="224">
        <f>VLOOKUP($A31,'NUTS2 Data Master'!$A$2:$V$42,20,FALSE)/VLOOKUP($A31,'NUTS2 Data Master'!$A$2:$AC$42,28,FALSE)</f>
        <v>1.3178225691047428E-4</v>
      </c>
      <c r="U31" s="306">
        <f>VLOOKUP($A31,'NUTS2 Data Master'!$A$2:$V$42,21,FALSE)/VLOOKUP($A31,'NUTS2 Data Master'!$A$2:$AC$42,29,FALSE)</f>
        <v>3.3564377249133232E-6</v>
      </c>
      <c r="V31" s="225">
        <f>VLOOKUP($A31,'NUTS2 Data Master'!$A$2:$V$42,22,FALSE)/VLOOKUP($A31,'NUTS2 Data Master'!$A$2:$AC$42,29,FALSE)</f>
        <v>3.9158440123988768E-5</v>
      </c>
      <c r="W31" s="209"/>
      <c r="X31" s="230">
        <f>VLOOKUP($A31,'NUTS2 Data Master'!$A$2:$Y$42,24,FALSE)/VLOOKUP($A31,'NUTS2 Data Master'!$A$2:$AC$42,29,FALSE)</f>
        <v>2.7668234979035494E-3</v>
      </c>
      <c r="Y31" s="223">
        <f>VLOOKUP($A31,'NUTS2 Data Master'!$A$2:$Y$42,25,FALSE)/VLOOKUP($A31,'NUTS2 Data Master'!$A$2:$AC$42,29,FALSE)</f>
        <v>1.6748624247317483E-3</v>
      </c>
    </row>
    <row r="32" spans="1:25">
      <c r="A32" s="10" t="s">
        <v>50</v>
      </c>
      <c r="B32" s="215">
        <f>VLOOKUP($A32,'NUTS2 Data Master'!$A$2:$D$42,2,FALSE)</f>
        <v>0.96700000000000008</v>
      </c>
      <c r="C32" s="212">
        <f>VLOOKUP($A32,'NUTS2 Data Master'!$A$2:$D$42,3,FALSE)/VLOOKUP($A32,'NUTS2 Data Master'!$A$2:$AC$42,28)</f>
        <v>0.60033016636625314</v>
      </c>
      <c r="D32" s="135">
        <f>VLOOKUP($A32,'NUTS2 Data Master'!$A$2:$D$42,4,FALSE)/VLOOKUP($A32,'NUTS2 Data Master'!$A$2:$AC$42,28)</f>
        <v>6.6133443188968841E-2</v>
      </c>
      <c r="E32" s="107"/>
      <c r="F32" s="312">
        <f>VLOOKUP($A32,'NUTS2 Data Master'!$A$2:$I$42,6,FALSE)/VLOOKUP($A32,'NUTS2 Data Master'!$A$2:$AC$42,28,FALSE)</f>
        <v>9.8723146342842762E-3</v>
      </c>
      <c r="G32" s="139">
        <f>VLOOKUP($A32,'NUTS2 Data Master'!$A$2:$I$42,7,FALSE)/VLOOKUP($A32,'NUTS2 Data Master'!$A$2:$AC$42,27,FALSE)</f>
        <v>2.247867060373274E-2</v>
      </c>
      <c r="H32" s="139">
        <f>VLOOKUP($A32,'NUTS2 Data Master'!$A$2:$I$42,8,FALSE)/VLOOKUP($A32,'NUTS2 Data Master'!$A$2:$AC$42,28,FALSE)</f>
        <v>9.4051316254389436E-2</v>
      </c>
      <c r="I32" s="309">
        <f>VLOOKUP($A32,'NUTS2 Data Master'!$A$2:$I$42,9,FALSE)/VLOOKUP($A32,'NUTS2 Data Master'!$A$2:$AC$42,27,FALSE)</f>
        <v>2.8814243110527379E-4</v>
      </c>
      <c r="K32" s="144">
        <f>VLOOKUP($A32,'NUTS2 Data Master'!$A$2:$N$42,11,FALSE)</f>
        <v>0.9739581025832782</v>
      </c>
      <c r="L32" s="145">
        <f>VLOOKUP($A32,'NUTS2 Data Master'!$A$2:$N$42,12,FALSE)</f>
        <v>0.8610041415389087</v>
      </c>
      <c r="M32" s="145">
        <f>VLOOKUP($A32,'NUTS2 Data Master'!$A$2:$N$42,13,FALSE)</f>
        <v>0.85484411190838638</v>
      </c>
      <c r="N32" s="146">
        <f>VLOOKUP($A32,'NUTS2 Data Master'!$A$2:$N$42,14,FALSE)</f>
        <v>0.92504470274667139</v>
      </c>
      <c r="P32" s="219">
        <f>VLOOKUP($A32,'NUTS2 Data Master'!$A$2:$R$42,16,FALSE)/VLOOKUP($A32,'NUTS2 Data Master'!$A$2:$AC$42,29,FALSE)</f>
        <v>4.8698898200772643E-4</v>
      </c>
      <c r="Q32" s="156">
        <f>VLOOKUP($A32,'NUTS2 Data Master'!$A$2:$R$42,17,FALSE)/VLOOKUP($A32,'NUTS2 Data Master'!$A$2:$AC$42,28,FALSE)</f>
        <v>2.6076188467393461E-3</v>
      </c>
      <c r="R32" s="157">
        <f>VLOOKUP($A32,'NUTS2 Data Master'!$A$2:$R$42,18,FALSE)/VLOOKUP($A32,'NUTS2 Data Master'!$A$2:$AC$42,29,FALSE)</f>
        <v>2.1804636955109364E-4</v>
      </c>
      <c r="S32" s="209"/>
      <c r="T32" s="224">
        <f>VLOOKUP($A32,'NUTS2 Data Master'!$A$2:$V$42,20,FALSE)/VLOOKUP($A32,'NUTS2 Data Master'!$A$2:$AC$42,28,FALSE)</f>
        <v>2.0678995286259219E-4</v>
      </c>
      <c r="U32" s="306">
        <f>VLOOKUP($A32,'NUTS2 Data Master'!$A$2:$V$42,21,FALSE)/VLOOKUP($A32,'NUTS2 Data Master'!$A$2:$AC$42,29,FALSE)</f>
        <v>1.4067507712973783E-6</v>
      </c>
      <c r="V32" s="225">
        <f>VLOOKUP($A32,'NUTS2 Data Master'!$A$2:$V$42,22,FALSE)/VLOOKUP($A32,'NUTS2 Data Master'!$A$2:$AC$42,29,FALSE)</f>
        <v>4.923627699540824E-5</v>
      </c>
      <c r="W32" s="209"/>
      <c r="X32" s="230">
        <f>VLOOKUP($A32,'NUTS2 Data Master'!$A$2:$Y$42,24,FALSE)/VLOOKUP($A32,'NUTS2 Data Master'!$A$2:$AC$42,29,FALSE)</f>
        <v>1.7879802303189679E-3</v>
      </c>
      <c r="Y32" s="223">
        <f>VLOOKUP($A32,'NUTS2 Data Master'!$A$2:$Y$42,25,FALSE)/VLOOKUP($A32,'NUTS2 Data Master'!$A$2:$AC$42,29,FALSE)</f>
        <v>3.5745537098666384E-3</v>
      </c>
    </row>
    <row r="33" spans="1:25">
      <c r="A33" s="10" t="s">
        <v>51</v>
      </c>
      <c r="B33" s="215">
        <f>VLOOKUP($A33,'NUTS2 Data Master'!$A$2:$D$42,2,FALSE)</f>
        <v>0.94</v>
      </c>
      <c r="C33" s="212">
        <f>VLOOKUP($A33,'NUTS2 Data Master'!$A$2:$D$42,3,FALSE)/VLOOKUP($A33,'NUTS2 Data Master'!$A$2:$AC$42,28)</f>
        <v>0.48823231122744803</v>
      </c>
      <c r="D33" s="135">
        <f>VLOOKUP($A33,'NUTS2 Data Master'!$A$2:$D$42,4,FALSE)/VLOOKUP($A33,'NUTS2 Data Master'!$A$2:$AC$42,28)</f>
        <v>5.3784663068300584E-2</v>
      </c>
      <c r="E33" s="107"/>
      <c r="F33" s="312">
        <f>VLOOKUP($A33,'NUTS2 Data Master'!$A$2:$I$42,6,FALSE)/VLOOKUP($A33,'NUTS2 Data Master'!$A$2:$AC$42,28,FALSE)</f>
        <v>9.4183114898686061E-3</v>
      </c>
      <c r="G33" s="139">
        <f>VLOOKUP($A33,'NUTS2 Data Master'!$A$2:$I$42,7,FALSE)/VLOOKUP($A33,'NUTS2 Data Master'!$A$2:$AC$42,27,FALSE)</f>
        <v>3.5033276726396972E-2</v>
      </c>
      <c r="H33" s="139">
        <f>VLOOKUP($A33,'NUTS2 Data Master'!$A$2:$I$42,8,FALSE)/VLOOKUP($A33,'NUTS2 Data Master'!$A$2:$AC$42,28,FALSE)</f>
        <v>7.138482121289301E-2</v>
      </c>
      <c r="I33" s="309">
        <f>VLOOKUP($A33,'NUTS2 Data Master'!$A$2:$I$42,9,FALSE)/VLOOKUP($A33,'NUTS2 Data Master'!$A$2:$AC$42,27,FALSE)</f>
        <v>3.2542887520512257E-4</v>
      </c>
      <c r="K33" s="144">
        <f>VLOOKUP($A33,'NUTS2 Data Master'!$A$2:$N$42,11,FALSE)</f>
        <v>0.96917951918841105</v>
      </c>
      <c r="L33" s="145">
        <f>VLOOKUP($A33,'NUTS2 Data Master'!$A$2:$N$42,12,FALSE)</f>
        <v>0.76249423191144861</v>
      </c>
      <c r="M33" s="145">
        <f>VLOOKUP($A33,'NUTS2 Data Master'!$A$2:$N$42,13,FALSE)</f>
        <v>0.75423700247693637</v>
      </c>
      <c r="N33" s="146">
        <f>VLOOKUP($A33,'NUTS2 Data Master'!$A$2:$N$42,14,FALSE)</f>
        <v>0.95613579329960241</v>
      </c>
      <c r="P33" s="219">
        <f>VLOOKUP($A33,'NUTS2 Data Master'!$A$2:$R$42,16,FALSE)/VLOOKUP($A33,'NUTS2 Data Master'!$A$2:$AC$42,29,FALSE)</f>
        <v>7.0178605125361228E-4</v>
      </c>
      <c r="Q33" s="156">
        <f>VLOOKUP($A33,'NUTS2 Data Master'!$A$2:$R$42,17,FALSE)/VLOOKUP($A33,'NUTS2 Data Master'!$A$2:$AC$42,28,FALSE)</f>
        <v>1.4364170830447756E-2</v>
      </c>
      <c r="R33" s="157">
        <f>VLOOKUP($A33,'NUTS2 Data Master'!$A$2:$R$42,18,FALSE)/VLOOKUP($A33,'NUTS2 Data Master'!$A$2:$AC$42,29,FALSE)</f>
        <v>2.2709889476781644E-4</v>
      </c>
      <c r="S33" s="209"/>
      <c r="T33" s="224">
        <f>VLOOKUP($A33,'NUTS2 Data Master'!$A$2:$V$42,20,FALSE)/VLOOKUP($A33,'NUTS2 Data Master'!$A$2:$AC$42,28,FALSE)</f>
        <v>6.8631584653024017E-4</v>
      </c>
      <c r="U33" s="306">
        <f>VLOOKUP($A33,'NUTS2 Data Master'!$A$2:$V$42,21,FALSE)/VLOOKUP($A33,'NUTS2 Data Master'!$A$2:$AC$42,29,FALSE)</f>
        <v>9.3723353396241714E-6</v>
      </c>
      <c r="V33" s="225">
        <f>VLOOKUP($A33,'NUTS2 Data Master'!$A$2:$V$42,22,FALSE)/VLOOKUP($A33,'NUTS2 Data Master'!$A$2:$AC$42,29,FALSE)</f>
        <v>1.9465619551527124E-4</v>
      </c>
      <c r="W33" s="209"/>
      <c r="X33" s="230">
        <f>VLOOKUP($A33,'NUTS2 Data Master'!$A$2:$Y$42,24,FALSE)/VLOOKUP($A33,'NUTS2 Data Master'!$A$2:$AC$42,29,FALSE)</f>
        <v>3.8455412847350251E-3</v>
      </c>
      <c r="Y33" s="223">
        <f>VLOOKUP($A33,'NUTS2 Data Master'!$A$2:$Y$42,25,FALSE)/VLOOKUP($A33,'NUTS2 Data Master'!$A$2:$AC$42,29,FALSE)</f>
        <v>1.0804860748842111E-2</v>
      </c>
    </row>
    <row r="34" spans="1:25">
      <c r="A34" s="10" t="s">
        <v>52</v>
      </c>
      <c r="B34" s="215">
        <f>VLOOKUP($A34,'NUTS2 Data Master'!$A$2:$D$42,2,FALSE)</f>
        <v>0.89</v>
      </c>
      <c r="C34" s="212">
        <f>VLOOKUP($A34,'NUTS2 Data Master'!$A$2:$D$42,3,FALSE)/VLOOKUP($A34,'NUTS2 Data Master'!$A$2:$AC$42,28)</f>
        <v>0.31106926877994645</v>
      </c>
      <c r="D34" s="135">
        <f>VLOOKUP($A34,'NUTS2 Data Master'!$A$2:$D$42,4,FALSE)/VLOOKUP($A34,'NUTS2 Data Master'!$A$2:$AC$42,28)</f>
        <v>3.7089665611588711E-2</v>
      </c>
      <c r="E34" s="107"/>
      <c r="F34" s="312">
        <f>VLOOKUP($A34,'NUTS2 Data Master'!$A$2:$I$42,6,FALSE)/VLOOKUP($A34,'NUTS2 Data Master'!$A$2:$AC$42,28,FALSE)</f>
        <v>2.6847747225546789E-3</v>
      </c>
      <c r="G34" s="139">
        <f>VLOOKUP($A34,'NUTS2 Data Master'!$A$2:$I$42,7,FALSE)/VLOOKUP($A34,'NUTS2 Data Master'!$A$2:$AC$42,27,FALSE)</f>
        <v>1.9854842682474519E-2</v>
      </c>
      <c r="H34" s="139">
        <f>VLOOKUP($A34,'NUTS2 Data Master'!$A$2:$I$42,8,FALSE)/VLOOKUP($A34,'NUTS2 Data Master'!$A$2:$AC$42,28,FALSE)</f>
        <v>5.8335845823410309E-2</v>
      </c>
      <c r="I34" s="309">
        <f>VLOOKUP($A34,'NUTS2 Data Master'!$A$2:$I$42,9,FALSE)/VLOOKUP($A34,'NUTS2 Data Master'!$A$2:$AC$42,27,FALSE)</f>
        <v>1.9473450224167098E-4</v>
      </c>
      <c r="K34" s="144">
        <f>VLOOKUP($A34,'NUTS2 Data Master'!$A$2:$N$42,11,FALSE)</f>
        <v>0.93683122387403972</v>
      </c>
      <c r="L34" s="145">
        <f>VLOOKUP($A34,'NUTS2 Data Master'!$A$2:$N$42,12,FALSE)</f>
        <v>0.53126845373080323</v>
      </c>
      <c r="M34" s="145">
        <f>VLOOKUP($A34,'NUTS2 Data Master'!$A$2:$N$42,13,FALSE)</f>
        <v>0.32429334728871489</v>
      </c>
      <c r="N34" s="146">
        <f>VLOOKUP($A34,'NUTS2 Data Master'!$A$2:$N$42,14,FALSE)</f>
        <v>0.74989759592709604</v>
      </c>
      <c r="P34" s="219">
        <f>VLOOKUP($A34,'NUTS2 Data Master'!$A$2:$R$42,16,FALSE)/VLOOKUP($A34,'NUTS2 Data Master'!$A$2:$AC$42,29,FALSE)</f>
        <v>2.74590264101158E-4</v>
      </c>
      <c r="Q34" s="156">
        <f>VLOOKUP($A34,'NUTS2 Data Master'!$A$2:$R$42,17,FALSE)/VLOOKUP($A34,'NUTS2 Data Master'!$A$2:$AC$42,28,FALSE)</f>
        <v>4.4746245375911316E-4</v>
      </c>
      <c r="R34" s="157">
        <f>VLOOKUP($A34,'NUTS2 Data Master'!$A$2:$R$42,18,FALSE)/VLOOKUP($A34,'NUTS2 Data Master'!$A$2:$AC$42,29,FALSE)</f>
        <v>2.029151123652372E-4</v>
      </c>
      <c r="S34" s="209"/>
      <c r="T34" s="224">
        <f>VLOOKUP($A34,'NUTS2 Data Master'!$A$2:$V$42,20,FALSE)/VLOOKUP($A34,'NUTS2 Data Master'!$A$2:$AC$42,28,FALSE)</f>
        <v>2.6259416962270916E-4</v>
      </c>
      <c r="U34" s="306">
        <f>VLOOKUP($A34,'NUTS2 Data Master'!$A$2:$V$42,21,FALSE)/VLOOKUP($A34,'NUTS2 Data Master'!$A$2:$AC$42,29,FALSE)</f>
        <v>6.4563899388939106E-6</v>
      </c>
      <c r="V34" s="225">
        <f>VLOOKUP($A34,'NUTS2 Data Master'!$A$2:$V$42,22,FALSE)/VLOOKUP($A34,'NUTS2 Data Master'!$A$2:$AC$42,29,FALSE)</f>
        <v>8.3010727785778847E-5</v>
      </c>
      <c r="W34" s="209"/>
      <c r="X34" s="230">
        <f>VLOOKUP($A34,'NUTS2 Data Master'!$A$2:$Y$42,24,FALSE)/VLOOKUP($A34,'NUTS2 Data Master'!$A$2:$AC$42,29,FALSE)</f>
        <v>6.0081320088507043E-3</v>
      </c>
      <c r="Y34" s="223">
        <f>VLOOKUP($A34,'NUTS2 Data Master'!$A$2:$Y$42,25,FALSE)/VLOOKUP($A34,'NUTS2 Data Master'!$A$2:$AC$42,29,FALSE)</f>
        <v>2.4119228128867964E-3</v>
      </c>
    </row>
    <row r="35" spans="1:25">
      <c r="A35" s="10" t="s">
        <v>53</v>
      </c>
      <c r="B35" s="215">
        <f>VLOOKUP($A35,'NUTS2 Data Master'!$A$2:$D$42,2,FALSE)</f>
        <v>0.90700000000000003</v>
      </c>
      <c r="C35" s="212">
        <f>VLOOKUP($A35,'NUTS2 Data Master'!$A$2:$D$42,3,FALSE)/VLOOKUP($A35,'NUTS2 Data Master'!$A$2:$AC$42,28)</f>
        <v>0.33483836620165108</v>
      </c>
      <c r="D35" s="135">
        <f>VLOOKUP($A35,'NUTS2 Data Master'!$A$2:$D$42,4,FALSE)/VLOOKUP($A35,'NUTS2 Data Master'!$A$2:$AC$42,28)</f>
        <v>3.5909141052222024E-2</v>
      </c>
      <c r="E35" s="107"/>
      <c r="F35" s="312">
        <f>VLOOKUP($A35,'NUTS2 Data Master'!$A$2:$I$42,6,FALSE)/VLOOKUP($A35,'NUTS2 Data Master'!$A$2:$AC$42,28,FALSE)</f>
        <v>2.3625810415726866E-3</v>
      </c>
      <c r="G35" s="139">
        <f>VLOOKUP($A35,'NUTS2 Data Master'!$A$2:$I$42,7,FALSE)/VLOOKUP($A35,'NUTS2 Data Master'!$A$2:$AC$42,27,FALSE)</f>
        <v>1.704315681662814E-2</v>
      </c>
      <c r="H35" s="139">
        <f>VLOOKUP($A35,'NUTS2 Data Master'!$A$2:$I$42,8,FALSE)/VLOOKUP($A35,'NUTS2 Data Master'!$A$2:$AC$42,28,FALSE)</f>
        <v>5.1015024260507566E-2</v>
      </c>
      <c r="I35" s="309">
        <f>VLOOKUP($A35,'NUTS2 Data Master'!$A$2:$I$42,9,FALSE)/VLOOKUP($A35,'NUTS2 Data Master'!$A$2:$AC$42,27,FALSE)</f>
        <v>1.985020409061835E-4</v>
      </c>
      <c r="K35" s="144">
        <f>VLOOKUP($A35,'NUTS2 Data Master'!$A$2:$N$42,11,FALSE)</f>
        <v>0.9719866696452889</v>
      </c>
      <c r="L35" s="145">
        <f>VLOOKUP($A35,'NUTS2 Data Master'!$A$2:$N$42,12,FALSE)</f>
        <v>0.59528786038014159</v>
      </c>
      <c r="M35" s="145">
        <f>VLOOKUP($A35,'NUTS2 Data Master'!$A$2:$N$42,13,FALSE)</f>
        <v>0.27989919607801134</v>
      </c>
      <c r="N35" s="146">
        <f>VLOOKUP($A35,'NUTS2 Data Master'!$A$2:$N$42,14,FALSE)</f>
        <v>0.83753400678758649</v>
      </c>
      <c r="P35" s="219">
        <f>VLOOKUP($A35,'NUTS2 Data Master'!$A$2:$R$42,16,FALSE)/VLOOKUP($A35,'NUTS2 Data Master'!$A$2:$AC$42,29,FALSE)</f>
        <v>3.4839647155016133E-4</v>
      </c>
      <c r="Q35" s="156">
        <f>VLOOKUP($A35,'NUTS2 Data Master'!$A$2:$R$42,17,FALSE)/VLOOKUP($A35,'NUTS2 Data Master'!$A$2:$AC$42,28,FALSE)</f>
        <v>1.0757061468045551E-3</v>
      </c>
      <c r="R35" s="157">
        <f>VLOOKUP($A35,'NUTS2 Data Master'!$A$2:$R$42,18,FALSE)/VLOOKUP($A35,'NUTS2 Data Master'!$A$2:$AC$42,29,FALSE)</f>
        <v>2.0099152231989052E-4</v>
      </c>
      <c r="S35" s="209"/>
      <c r="T35" s="224">
        <f>VLOOKUP($A35,'NUTS2 Data Master'!$A$2:$V$42,20,FALSE)/VLOOKUP($A35,'NUTS2 Data Master'!$A$2:$AC$42,28,FALSE)</f>
        <v>4.2683267224518935E-4</v>
      </c>
      <c r="U35" s="306">
        <f>VLOOKUP($A35,'NUTS2 Data Master'!$A$2:$V$42,21,FALSE)/VLOOKUP($A35,'NUTS2 Data Master'!$A$2:$AC$42,29,FALSE)</f>
        <v>5.4714358853747978E-5</v>
      </c>
      <c r="V35" s="225">
        <f>VLOOKUP($A35,'NUTS2 Data Master'!$A$2:$V$42,22,FALSE)/VLOOKUP($A35,'NUTS2 Data Master'!$A$2:$AC$42,29,FALSE)</f>
        <v>6.6997174106630178E-5</v>
      </c>
      <c r="W35" s="209"/>
      <c r="X35" s="230">
        <f>VLOOKUP($A35,'NUTS2 Data Master'!$A$2:$Y$42,24,FALSE)/VLOOKUP($A35,'NUTS2 Data Master'!$A$2:$AC$42,29,FALSE)</f>
        <v>3.4883195318185442E-3</v>
      </c>
      <c r="Y35" s="223">
        <f>VLOOKUP($A35,'NUTS2 Data Master'!$A$2:$Y$42,25,FALSE)/VLOOKUP($A35,'NUTS2 Data Master'!$A$2:$AC$42,29,FALSE)</f>
        <v>2.1986239302659136E-3</v>
      </c>
    </row>
    <row r="36" spans="1:25">
      <c r="A36" s="10" t="s">
        <v>54</v>
      </c>
      <c r="B36" s="215">
        <f>VLOOKUP($A36,'NUTS2 Data Master'!$A$2:$D$42,2,FALSE)</f>
        <v>0.88700000000000001</v>
      </c>
      <c r="C36" s="212">
        <f>VLOOKUP($A36,'NUTS2 Data Master'!$A$2:$D$42,3,FALSE)/VLOOKUP($A36,'NUTS2 Data Master'!$A$2:$AC$42,28)</f>
        <v>0.39016245383597842</v>
      </c>
      <c r="D36" s="135">
        <f>VLOOKUP($A36,'NUTS2 Data Master'!$A$2:$D$42,4,FALSE)/VLOOKUP($A36,'NUTS2 Data Master'!$A$2:$AC$42,28)</f>
        <v>4.2165908472468164E-2</v>
      </c>
      <c r="E36" s="107"/>
      <c r="F36" s="312">
        <f>VLOOKUP($A36,'NUTS2 Data Master'!$A$2:$I$42,6,FALSE)/VLOOKUP($A36,'NUTS2 Data Master'!$A$2:$AC$42,28,FALSE)</f>
        <v>1.1939037048911596E-3</v>
      </c>
      <c r="G36" s="139">
        <f>VLOOKUP($A36,'NUTS2 Data Master'!$A$2:$I$42,7,FALSE)/VLOOKUP($A36,'NUTS2 Data Master'!$A$2:$AC$42,27,FALSE)</f>
        <v>9.8520968120385435E-3</v>
      </c>
      <c r="H36" s="139">
        <f>VLOOKUP($A36,'NUTS2 Data Master'!$A$2:$I$42,8,FALSE)/VLOOKUP($A36,'NUTS2 Data Master'!$A$2:$AC$42,28,FALSE)</f>
        <v>5.1944705392363989E-2</v>
      </c>
      <c r="I36" s="309">
        <f>VLOOKUP($A36,'NUTS2 Data Master'!$A$2:$I$42,9,FALSE)/VLOOKUP($A36,'NUTS2 Data Master'!$A$2:$AC$42,27,FALSE)</f>
        <v>2.5143301050930888E-4</v>
      </c>
      <c r="K36" s="144">
        <f>VLOOKUP($A36,'NUTS2 Data Master'!$A$2:$N$42,11,FALSE)</f>
        <v>0.92290677600345272</v>
      </c>
      <c r="L36" s="145">
        <f>VLOOKUP($A36,'NUTS2 Data Master'!$A$2:$N$42,12,FALSE)</f>
        <v>0.44918996467334837</v>
      </c>
      <c r="M36" s="145">
        <f>VLOOKUP($A36,'NUTS2 Data Master'!$A$2:$N$42,13,FALSE)</f>
        <v>0.37071604405441261</v>
      </c>
      <c r="N36" s="146">
        <f>VLOOKUP($A36,'NUTS2 Data Master'!$A$2:$N$42,14,FALSE)</f>
        <v>0.79997881999392573</v>
      </c>
      <c r="P36" s="219">
        <f>VLOOKUP($A36,'NUTS2 Data Master'!$A$2:$R$42,16,FALSE)/VLOOKUP($A36,'NUTS2 Data Master'!$A$2:$AC$42,29,FALSE)</f>
        <v>3.2408048396610501E-4</v>
      </c>
      <c r="Q36" s="156">
        <f>VLOOKUP($A36,'NUTS2 Data Master'!$A$2:$R$42,17,FALSE)/VLOOKUP($A36,'NUTS2 Data Master'!$A$2:$AC$42,28,FALSE)</f>
        <v>1.2878988860773421E-3</v>
      </c>
      <c r="R36" s="157">
        <f>VLOOKUP($A36,'NUTS2 Data Master'!$A$2:$R$42,18,FALSE)/VLOOKUP($A36,'NUTS2 Data Master'!$A$2:$AC$42,29,FALSE)</f>
        <v>1.7537877191359179E-4</v>
      </c>
      <c r="S36" s="209"/>
      <c r="T36" s="224">
        <f>VLOOKUP($A36,'NUTS2 Data Master'!$A$2:$V$42,20,FALSE)/VLOOKUP($A36,'NUTS2 Data Master'!$A$2:$AC$42,28,FALSE)</f>
        <v>1.0619806435772194E-4</v>
      </c>
      <c r="U36" s="306">
        <f>VLOOKUP($A36,'NUTS2 Data Master'!$A$2:$V$42,21,FALSE)/VLOOKUP($A36,'NUTS2 Data Master'!$A$2:$AC$42,29,FALSE)</f>
        <v>3.8973060425242622E-6</v>
      </c>
      <c r="V36" s="225">
        <f>VLOOKUP($A36,'NUTS2 Data Master'!$A$2:$V$42,22,FALSE)/VLOOKUP($A36,'NUTS2 Data Master'!$A$2:$AC$42,29,FALSE)</f>
        <v>2.7281142297669835E-5</v>
      </c>
      <c r="W36" s="209"/>
      <c r="X36" s="230">
        <f>VLOOKUP($A36,'NUTS2 Data Master'!$A$2:$Y$42,24,FALSE)/VLOOKUP($A36,'NUTS2 Data Master'!$A$2:$AC$42,29,FALSE)</f>
        <v>5.9394944088069753E-3</v>
      </c>
      <c r="Y36" s="223">
        <f>VLOOKUP($A36,'NUTS2 Data Master'!$A$2:$Y$42,25,FALSE)/VLOOKUP($A36,'NUTS2 Data Master'!$A$2:$AC$42,29,FALSE)</f>
        <v>3.0457446722327104E-3</v>
      </c>
    </row>
    <row r="37" spans="1:25">
      <c r="A37" s="10" t="s">
        <v>55</v>
      </c>
      <c r="B37" s="215">
        <f>VLOOKUP($A37,'NUTS2 Data Master'!$A$2:$D$42,2,FALSE)</f>
        <v>0.94599999999999995</v>
      </c>
      <c r="C37" s="212">
        <f>VLOOKUP($A37,'NUTS2 Data Master'!$A$2:$D$42,3,FALSE)/VLOOKUP($A37,'NUTS2 Data Master'!$A$2:$AC$42,28)</f>
        <v>0.35816969897811674</v>
      </c>
      <c r="D37" s="135">
        <f>VLOOKUP($A37,'NUTS2 Data Master'!$A$2:$D$42,4,FALSE)/VLOOKUP($A37,'NUTS2 Data Master'!$A$2:$AC$42,28)</f>
        <v>3.8129534728306491E-2</v>
      </c>
      <c r="E37" s="107"/>
      <c r="F37" s="312">
        <f>VLOOKUP($A37,'NUTS2 Data Master'!$A$2:$I$42,6,FALSE)/VLOOKUP($A37,'NUTS2 Data Master'!$A$2:$AC$42,28,FALSE)</f>
        <v>6.4140545806977457E-3</v>
      </c>
      <c r="G37" s="139">
        <f>VLOOKUP($A37,'NUTS2 Data Master'!$A$2:$I$42,7,FALSE)/VLOOKUP($A37,'NUTS2 Data Master'!$A$2:$AC$42,27,FALSE)</f>
        <v>3.307675615331488E-2</v>
      </c>
      <c r="H37" s="139">
        <f>VLOOKUP($A37,'NUTS2 Data Master'!$A$2:$I$42,8,FALSE)/VLOOKUP($A37,'NUTS2 Data Master'!$A$2:$AC$42,28,FALSE)</f>
        <v>6.501684116788585E-2</v>
      </c>
      <c r="I37" s="309">
        <f>VLOOKUP($A37,'NUTS2 Data Master'!$A$2:$I$42,9,FALSE)/VLOOKUP($A37,'NUTS2 Data Master'!$A$2:$AC$42,27,FALSE)</f>
        <v>2.9619638698277437E-4</v>
      </c>
      <c r="K37" s="144">
        <f>VLOOKUP($A37,'NUTS2 Data Master'!$A$2:$N$42,11,FALSE)</f>
        <v>0.96145773778236088</v>
      </c>
      <c r="L37" s="145">
        <f>VLOOKUP($A37,'NUTS2 Data Master'!$A$2:$N$42,12,FALSE)</f>
        <v>0.54012027868254031</v>
      </c>
      <c r="M37" s="145">
        <f>VLOOKUP($A37,'NUTS2 Data Master'!$A$2:$N$42,13,FALSE)</f>
        <v>0.22916442076573015</v>
      </c>
      <c r="N37" s="146">
        <f>VLOOKUP($A37,'NUTS2 Data Master'!$A$2:$N$42,14,FALSE)</f>
        <v>0.83695242456932606</v>
      </c>
      <c r="P37" s="219">
        <f>VLOOKUP($A37,'NUTS2 Data Master'!$A$2:$R$42,16,FALSE)/VLOOKUP($A37,'NUTS2 Data Master'!$A$2:$AC$42,29,FALSE)</f>
        <v>5.342547100088711E-4</v>
      </c>
      <c r="Q37" s="156">
        <f>VLOOKUP($A37,'NUTS2 Data Master'!$A$2:$R$42,17,FALSE)/VLOOKUP($A37,'NUTS2 Data Master'!$A$2:$AC$42,28,FALSE)</f>
        <v>3.5492099422548074E-3</v>
      </c>
      <c r="R37" s="157">
        <f>VLOOKUP($A37,'NUTS2 Data Master'!$A$2:$R$42,18,FALSE)/VLOOKUP($A37,'NUTS2 Data Master'!$A$2:$AC$42,29,FALSE)</f>
        <v>2.4940451874795231E-4</v>
      </c>
      <c r="S37" s="209"/>
      <c r="T37" s="224">
        <f>VLOOKUP($A37,'NUTS2 Data Master'!$A$2:$V$42,20,FALSE)/VLOOKUP($A37,'NUTS2 Data Master'!$A$2:$AC$42,28,FALSE)</f>
        <v>6.2071633832930326E-4</v>
      </c>
      <c r="U37" s="306">
        <f>VLOOKUP($A37,'NUTS2 Data Master'!$A$2:$V$42,21,FALSE)/VLOOKUP($A37,'NUTS2 Data Master'!$A$2:$AC$42,29,FALSE)</f>
        <v>9.573102739820391E-6</v>
      </c>
      <c r="V37" s="225">
        <f>VLOOKUP($A37,'NUTS2 Data Master'!$A$2:$V$42,22,FALSE)/VLOOKUP($A37,'NUTS2 Data Master'!$A$2:$AC$42,29,FALSE)</f>
        <v>1.9650052992262909E-4</v>
      </c>
      <c r="W37" s="209"/>
      <c r="X37" s="230">
        <f>VLOOKUP($A37,'NUTS2 Data Master'!$A$2:$Y$42,24,FALSE)/VLOOKUP($A37,'NUTS2 Data Master'!$A$2:$AC$42,29,FALSE)</f>
        <v>6.2890246525493755E-3</v>
      </c>
      <c r="Y37" s="223">
        <f>VLOOKUP($A37,'NUTS2 Data Master'!$A$2:$Y$42,25,FALSE)/VLOOKUP($A37,'NUTS2 Data Master'!$A$2:$AC$42,29,FALSE)</f>
        <v>6.4819982498836495E-3</v>
      </c>
    </row>
    <row r="38" spans="1:25">
      <c r="A38" s="10" t="s">
        <v>56</v>
      </c>
      <c r="B38" s="215">
        <f>VLOOKUP($A38,'NUTS2 Data Master'!$A$2:$D$42,2,FALSE)</f>
        <v>0.87</v>
      </c>
      <c r="C38" s="212">
        <f>VLOOKUP($A38,'NUTS2 Data Master'!$A$2:$D$42,3,FALSE)/VLOOKUP($A38,'NUTS2 Data Master'!$A$2:$AC$42,28)</f>
        <v>0.31906758686474174</v>
      </c>
      <c r="D38" s="135">
        <f>VLOOKUP($A38,'NUTS2 Data Master'!$A$2:$D$42,4,FALSE)/VLOOKUP($A38,'NUTS2 Data Master'!$A$2:$AC$42,28)</f>
        <v>4.4479731853966718E-2</v>
      </c>
      <c r="E38" s="107"/>
      <c r="F38" s="312">
        <f>VLOOKUP($A38,'NUTS2 Data Master'!$A$2:$I$42,6,FALSE)/VLOOKUP($A38,'NUTS2 Data Master'!$A$2:$AC$42,28,FALSE)</f>
        <v>1.7570095340332301E-3</v>
      </c>
      <c r="G38" s="139">
        <f>VLOOKUP($A38,'NUTS2 Data Master'!$A$2:$I$42,7,FALSE)/VLOOKUP($A38,'NUTS2 Data Master'!$A$2:$AC$42,27,FALSE)</f>
        <v>1.4993265507843889E-2</v>
      </c>
      <c r="H38" s="139">
        <f>VLOOKUP($A38,'NUTS2 Data Master'!$A$2:$I$42,8,FALSE)/VLOOKUP($A38,'NUTS2 Data Master'!$A$2:$AC$42,28,FALSE)</f>
        <v>4.5829222066418096E-2</v>
      </c>
      <c r="I38" s="309">
        <f>VLOOKUP($A38,'NUTS2 Data Master'!$A$2:$I$42,9,FALSE)/VLOOKUP($A38,'NUTS2 Data Master'!$A$2:$AC$42,27,FALSE)</f>
        <v>2.7996909784339748E-4</v>
      </c>
      <c r="K38" s="144">
        <f>VLOOKUP($A38,'NUTS2 Data Master'!$A$2:$N$42,11,FALSE)</f>
        <v>0.95408575676318763</v>
      </c>
      <c r="L38" s="145">
        <f>VLOOKUP($A38,'NUTS2 Data Master'!$A$2:$N$42,12,FALSE)</f>
        <v>0.67049004105753962</v>
      </c>
      <c r="M38" s="145">
        <f>VLOOKUP($A38,'NUTS2 Data Master'!$A$2:$N$42,13,FALSE)</f>
        <v>0.19584767028416272</v>
      </c>
      <c r="N38" s="146">
        <f>VLOOKUP($A38,'NUTS2 Data Master'!$A$2:$N$42,14,FALSE)</f>
        <v>0.7982864847624721</v>
      </c>
      <c r="P38" s="219">
        <f>VLOOKUP($A38,'NUTS2 Data Master'!$A$2:$R$42,16,FALSE)/VLOOKUP($A38,'NUTS2 Data Master'!$A$2:$AC$42,29,FALSE)</f>
        <v>3.4790996588510441E-4</v>
      </c>
      <c r="Q38" s="156">
        <f>VLOOKUP($A38,'NUTS2 Data Master'!$A$2:$R$42,17,FALSE)/VLOOKUP($A38,'NUTS2 Data Master'!$A$2:$AC$42,28,FALSE)</f>
        <v>4.6898125204993446E-4</v>
      </c>
      <c r="R38" s="157">
        <f>VLOOKUP($A38,'NUTS2 Data Master'!$A$2:$R$42,18,FALSE)/VLOOKUP($A38,'NUTS2 Data Master'!$A$2:$AC$42,29,FALSE)</f>
        <v>1.7846875520973165E-4</v>
      </c>
      <c r="S38" s="209"/>
      <c r="T38" s="224">
        <f>VLOOKUP($A38,'NUTS2 Data Master'!$A$2:$V$42,20,FALSE)/VLOOKUP($A38,'NUTS2 Data Master'!$A$2:$AC$42,28,FALSE)</f>
        <v>3.8400345253319413E-4</v>
      </c>
      <c r="U38" s="306">
        <f>VLOOKUP($A38,'NUTS2 Data Master'!$A$2:$V$42,21,FALSE)/VLOOKUP($A38,'NUTS2 Data Master'!$A$2:$AC$42,29,FALSE)</f>
        <v>3.5693751041946332E-5</v>
      </c>
      <c r="V38" s="225">
        <f>VLOOKUP($A38,'NUTS2 Data Master'!$A$2:$V$42,22,FALSE)/VLOOKUP($A38,'NUTS2 Data Master'!$A$2:$AC$42,29,FALSE)</f>
        <v>7.1387502083892663E-5</v>
      </c>
      <c r="W38" s="209"/>
      <c r="X38" s="230">
        <f>VLOOKUP($A38,'NUTS2 Data Master'!$A$2:$Y$42,24,FALSE)/VLOOKUP($A38,'NUTS2 Data Master'!$A$2:$AC$42,29,FALSE)</f>
        <v>1.0250055507545588E-2</v>
      </c>
      <c r="Y38" s="223">
        <f>VLOOKUP($A38,'NUTS2 Data Master'!$A$2:$Y$42,25,FALSE)/VLOOKUP($A38,'NUTS2 Data Master'!$A$2:$AC$42,29,FALSE)</f>
        <v>3.576811302328372E-3</v>
      </c>
    </row>
    <row r="39" spans="1:25">
      <c r="A39" s="10" t="s">
        <v>57</v>
      </c>
      <c r="B39" s="215">
        <f>VLOOKUP($A39,'NUTS2 Data Master'!$A$2:$D$42,2,FALSE)</f>
        <v>0.91299999999999992</v>
      </c>
      <c r="C39" s="212">
        <f>VLOOKUP($A39,'NUTS2 Data Master'!$A$2:$D$42,3,FALSE)/VLOOKUP($A39,'NUTS2 Data Master'!$A$2:$AC$42,28)</f>
        <v>0.40755624151309017</v>
      </c>
      <c r="D39" s="135">
        <f>VLOOKUP($A39,'NUTS2 Data Master'!$A$2:$D$42,4,FALSE)/VLOOKUP($A39,'NUTS2 Data Master'!$A$2:$AC$42,28)</f>
        <v>4.8319710134606231E-2</v>
      </c>
      <c r="E39" s="107"/>
      <c r="F39" s="312">
        <f>VLOOKUP($A39,'NUTS2 Data Master'!$A$2:$I$42,6,FALSE)/VLOOKUP($A39,'NUTS2 Data Master'!$A$2:$AC$42,28,FALSE)</f>
        <v>2.6729177751847006E-3</v>
      </c>
      <c r="G39" s="139">
        <f>VLOOKUP($A39,'NUTS2 Data Master'!$A$2:$I$42,7,FALSE)/VLOOKUP($A39,'NUTS2 Data Master'!$A$2:$AC$42,27,FALSE)</f>
        <v>2.7658563703301508E-2</v>
      </c>
      <c r="H39" s="139">
        <f>VLOOKUP($A39,'NUTS2 Data Master'!$A$2:$I$42,8,FALSE)/VLOOKUP($A39,'NUTS2 Data Master'!$A$2:$AC$42,28,FALSE)</f>
        <v>5.7799483111499371E-2</v>
      </c>
      <c r="I39" s="309">
        <f>VLOOKUP($A39,'NUTS2 Data Master'!$A$2:$I$42,9,FALSE)/VLOOKUP($A39,'NUTS2 Data Master'!$A$2:$AC$42,27,FALSE)</f>
        <v>2.2383105958810912E-4</v>
      </c>
      <c r="K39" s="144">
        <f>VLOOKUP($A39,'NUTS2 Data Master'!$A$2:$N$42,11,FALSE)</f>
        <v>0.97064206505477779</v>
      </c>
      <c r="L39" s="145">
        <f>VLOOKUP($A39,'NUTS2 Data Master'!$A$2:$N$42,12,FALSE)</f>
        <v>0.75835291214468958</v>
      </c>
      <c r="M39" s="145">
        <f>VLOOKUP($A39,'NUTS2 Data Master'!$A$2:$N$42,13,FALSE)</f>
        <v>0.728685229264882</v>
      </c>
      <c r="N39" s="146">
        <f>VLOOKUP($A39,'NUTS2 Data Master'!$A$2:$N$42,14,FALSE)</f>
        <v>0.90342162220519961</v>
      </c>
      <c r="P39" s="219">
        <f>VLOOKUP($A39,'NUTS2 Data Master'!$A$2:$R$42,16,FALSE)/VLOOKUP($A39,'NUTS2 Data Master'!$A$2:$AC$42,29,FALSE)</f>
        <v>4.0350096577472045E-4</v>
      </c>
      <c r="Q39" s="156">
        <f>VLOOKUP($A39,'NUTS2 Data Master'!$A$2:$R$42,17,FALSE)/VLOOKUP($A39,'NUTS2 Data Master'!$A$2:$AC$42,28,FALSE)</f>
        <v>3.9061926637657686E-3</v>
      </c>
      <c r="R39" s="157">
        <f>VLOOKUP($A39,'NUTS2 Data Master'!$A$2:$R$42,18,FALSE)/VLOOKUP($A39,'NUTS2 Data Master'!$A$2:$AC$42,29,FALSE)</f>
        <v>2.0284131842198514E-4</v>
      </c>
      <c r="S39" s="209"/>
      <c r="T39" s="224">
        <f>VLOOKUP($A39,'NUTS2 Data Master'!$A$2:$V$42,20,FALSE)/VLOOKUP($A39,'NUTS2 Data Master'!$A$2:$AC$42,28,FALSE)</f>
        <v>6.2798357326547961E-4</v>
      </c>
      <c r="U39" s="306">
        <f>VLOOKUP($A39,'NUTS2 Data Master'!$A$2:$V$42,21,FALSE)/VLOOKUP($A39,'NUTS2 Data Master'!$A$2:$AC$42,29,FALSE)</f>
        <v>3.0651577005988869E-5</v>
      </c>
      <c r="V39" s="225">
        <f>VLOOKUP($A39,'NUTS2 Data Master'!$A$2:$V$42,22,FALSE)/VLOOKUP($A39,'NUTS2 Data Master'!$A$2:$AC$42,29,FALSE)</f>
        <v>5.9500120070448975E-5</v>
      </c>
      <c r="W39" s="209"/>
      <c r="X39" s="230">
        <f>VLOOKUP($A39,'NUTS2 Data Master'!$A$2:$Y$42,24,FALSE)/VLOOKUP($A39,'NUTS2 Data Master'!$A$2:$AC$42,29,FALSE)</f>
        <v>4.7798429789927344E-3</v>
      </c>
      <c r="Y39" s="223">
        <f>VLOOKUP($A39,'NUTS2 Data Master'!$A$2:$Y$42,25,FALSE)/VLOOKUP($A39,'NUTS2 Data Master'!$A$2:$AC$42,29,FALSE)</f>
        <v>5.2585484904686189E-3</v>
      </c>
    </row>
    <row r="40" spans="1:25">
      <c r="A40" s="10" t="s">
        <v>18</v>
      </c>
      <c r="B40" s="215">
        <f>VLOOKUP($A40,'NUTS2 Data Master'!$A$2:$D$42,2,FALSE)</f>
        <v>0.90599999999999992</v>
      </c>
      <c r="C40" s="212">
        <f>VLOOKUP($A40,'NUTS2 Data Master'!$A$2:$D$42,3,FALSE)/VLOOKUP($A40,'NUTS2 Data Master'!$A$2:$AC$42,28)</f>
        <v>0.31058852463213471</v>
      </c>
      <c r="D40" s="135">
        <f>VLOOKUP($A40,'NUTS2 Data Master'!$A$2:$D$42,4,FALSE)/VLOOKUP($A40,'NUTS2 Data Master'!$A$2:$AC$42,28)</f>
        <v>4.6998567366725273E-2</v>
      </c>
      <c r="E40" s="107"/>
      <c r="F40" s="312">
        <f>VLOOKUP($A40,'NUTS2 Data Master'!$A$2:$I$42,6,FALSE)/VLOOKUP($A40,'NUTS2 Data Master'!$A$2:$AC$42,28,FALSE)</f>
        <v>2.7284196681686868E-3</v>
      </c>
      <c r="G40" s="139">
        <f>VLOOKUP($A40,'NUTS2 Data Master'!$A$2:$I$42,7,FALSE)/VLOOKUP($A40,'NUTS2 Data Master'!$A$2:$AC$42,27,FALSE)</f>
        <v>1.7588968286230928E-2</v>
      </c>
      <c r="H40" s="139">
        <f>VLOOKUP($A40,'NUTS2 Data Master'!$A$2:$I$42,8,FALSE)/VLOOKUP($A40,'NUTS2 Data Master'!$A$2:$AC$42,28,FALSE)</f>
        <v>4.9553754040089597E-2</v>
      </c>
      <c r="I40" s="309">
        <f>VLOOKUP($A40,'NUTS2 Data Master'!$A$2:$I$42,9,FALSE)/VLOOKUP($A40,'NUTS2 Data Master'!$A$2:$AC$42,27,FALSE)</f>
        <v>2.5533798277861095E-4</v>
      </c>
      <c r="K40" s="144">
        <f>VLOOKUP($A40,'NUTS2 Data Master'!$A$2:$N$42,11,FALSE)</f>
        <v>0.97183328767057442</v>
      </c>
      <c r="L40" s="145">
        <f>VLOOKUP($A40,'NUTS2 Data Master'!$A$2:$N$42,12,FALSE)</f>
        <v>0.87777040764827174</v>
      </c>
      <c r="M40" s="145">
        <f>VLOOKUP($A40,'NUTS2 Data Master'!$A$2:$N$42,13,FALSE)</f>
        <v>0.87104276117095336</v>
      </c>
      <c r="N40" s="146">
        <f>VLOOKUP($A40,'NUTS2 Data Master'!$A$2:$N$42,14,FALSE)</f>
        <v>0.87321855157728778</v>
      </c>
      <c r="P40" s="219">
        <f>VLOOKUP($A40,'NUTS2 Data Master'!$A$2:$R$42,16,FALSE)/VLOOKUP($A40,'NUTS2 Data Master'!$A$2:$AC$42,29,FALSE)</f>
        <v>3.7194048325698696E-4</v>
      </c>
      <c r="Q40" s="156">
        <f>VLOOKUP($A40,'NUTS2 Data Master'!$A$2:$R$42,17,FALSE)/VLOOKUP($A40,'NUTS2 Data Master'!$A$2:$AC$42,28,FALSE)</f>
        <v>2.8191390522899181E-3</v>
      </c>
      <c r="R40" s="157">
        <f>VLOOKUP($A40,'NUTS2 Data Master'!$A$2:$R$42,18,FALSE)/VLOOKUP($A40,'NUTS2 Data Master'!$A$2:$AC$42,29,FALSE)</f>
        <v>1.988737931975168E-4</v>
      </c>
      <c r="S40" s="209"/>
      <c r="T40" s="224">
        <f>VLOOKUP($A40,'NUTS2 Data Master'!$A$2:$V$42,20,FALSE)/VLOOKUP($A40,'NUTS2 Data Master'!$A$2:$AC$42,28,FALSE)</f>
        <v>5.9911263624181927E-4</v>
      </c>
      <c r="U40" s="306">
        <f>VLOOKUP($A40,'NUTS2 Data Master'!$A$2:$V$42,21,FALSE)/VLOOKUP($A40,'NUTS2 Data Master'!$A$2:$AC$42,29,FALSE)</f>
        <v>3.6675426797464134E-5</v>
      </c>
      <c r="V40" s="225">
        <f>VLOOKUP($A40,'NUTS2 Data Master'!$A$2:$V$42,22,FALSE)/VLOOKUP($A40,'NUTS2 Data Master'!$A$2:$AC$42,29,FALSE)</f>
        <v>1.9370824012745143E-4</v>
      </c>
      <c r="W40" s="209"/>
      <c r="X40" s="230">
        <f>VLOOKUP($A40,'NUTS2 Data Master'!$A$2:$Y$42,24,FALSE)/VLOOKUP($A40,'NUTS2 Data Master'!$A$2:$AC$42,29,FALSE)</f>
        <v>6.4786366604759884E-3</v>
      </c>
      <c r="Y40" s="223">
        <f>VLOOKUP($A40,'NUTS2 Data Master'!$A$2:$Y$42,25,FALSE)/VLOOKUP($A40,'NUTS2 Data Master'!$A$2:$AC$42,29,FALSE)</f>
        <v>3.2016097928265173E-3</v>
      </c>
    </row>
    <row r="41" spans="1:25">
      <c r="A41" s="10" t="s">
        <v>58</v>
      </c>
      <c r="B41" s="215">
        <f>VLOOKUP($A41,'NUTS2 Data Master'!$A$2:$D$42,2,FALSE)</f>
        <v>0.8909999999999999</v>
      </c>
      <c r="C41" s="212">
        <f>VLOOKUP($A41,'NUTS2 Data Master'!$A$2:$D$42,3,FALSE)/VLOOKUP($A41,'NUTS2 Data Master'!$A$2:$AC$42,28)</f>
        <v>0.34483373905329462</v>
      </c>
      <c r="D41" s="135">
        <f>VLOOKUP($A41,'NUTS2 Data Master'!$A$2:$D$42,4,FALSE)/VLOOKUP($A41,'NUTS2 Data Master'!$A$2:$AC$42,28)</f>
        <v>5.3296537141206295E-2</v>
      </c>
      <c r="E41" s="107"/>
      <c r="F41" s="312">
        <f>VLOOKUP($A41,'NUTS2 Data Master'!$A$2:$I$42,6,FALSE)/VLOOKUP($A41,'NUTS2 Data Master'!$A$2:$AC$42,28,FALSE)</f>
        <v>1.8671406354659244E-3</v>
      </c>
      <c r="G41" s="139">
        <f>VLOOKUP($A41,'NUTS2 Data Master'!$A$2:$I$42,7,FALSE)/VLOOKUP($A41,'NUTS2 Data Master'!$A$2:$AC$42,27,FALSE)</f>
        <v>1.2091053535567161E-2</v>
      </c>
      <c r="H41" s="139">
        <f>VLOOKUP($A41,'NUTS2 Data Master'!$A$2:$I$42,8,FALSE)/VLOOKUP($A41,'NUTS2 Data Master'!$A$2:$AC$42,28,FALSE)</f>
        <v>5.1680508695325804E-2</v>
      </c>
      <c r="I41" s="309">
        <f>VLOOKUP($A41,'NUTS2 Data Master'!$A$2:$I$42,9,FALSE)/VLOOKUP($A41,'NUTS2 Data Master'!$A$2:$AC$42,27,FALSE)</f>
        <v>2.1540616223690351E-4</v>
      </c>
      <c r="K41" s="144">
        <f>VLOOKUP($A41,'NUTS2 Data Master'!$A$2:$N$42,11,FALSE)</f>
        <v>0.93437216706045267</v>
      </c>
      <c r="L41" s="145">
        <f>VLOOKUP($A41,'NUTS2 Data Master'!$A$2:$N$42,12,FALSE)</f>
        <v>0.33953567579087768</v>
      </c>
      <c r="M41" s="145">
        <f>VLOOKUP($A41,'NUTS2 Data Master'!$A$2:$N$42,13,FALSE)</f>
        <v>0.26768136676554655</v>
      </c>
      <c r="N41" s="146">
        <f>VLOOKUP($A41,'NUTS2 Data Master'!$A$2:$N$42,14,FALSE)</f>
        <v>0.72774718018948636</v>
      </c>
      <c r="P41" s="219">
        <f>VLOOKUP($A41,'NUTS2 Data Master'!$A$2:$R$42,16,FALSE)/VLOOKUP($A41,'NUTS2 Data Master'!$A$2:$AC$42,29,FALSE)</f>
        <v>2.823463800992438E-4</v>
      </c>
      <c r="Q41" s="156">
        <f>VLOOKUP($A41,'NUTS2 Data Master'!$A$2:$R$42,17,FALSE)/VLOOKUP($A41,'NUTS2 Data Master'!$A$2:$AC$42,28,FALSE)</f>
        <v>6.34260788533544E-4</v>
      </c>
      <c r="R41" s="157">
        <f>VLOOKUP($A41,'NUTS2 Data Master'!$A$2:$R$42,18,FALSE)/VLOOKUP($A41,'NUTS2 Data Master'!$A$2:$AC$42,29,FALSE)</f>
        <v>1.9833266373928335E-4</v>
      </c>
      <c r="S41" s="209"/>
      <c r="T41" s="224">
        <f>VLOOKUP($A41,'NUTS2 Data Master'!$A$2:$V$42,20,FALSE)/VLOOKUP($A41,'NUTS2 Data Master'!$A$2:$AC$42,28,FALSE)</f>
        <v>3.2101858300874009E-4</v>
      </c>
      <c r="U41" s="306">
        <f>VLOOKUP($A41,'NUTS2 Data Master'!$A$2:$V$42,21,FALSE)/VLOOKUP($A41,'NUTS2 Data Master'!$A$2:$AC$42,29,FALSE)</f>
        <v>7.0518280440634085E-6</v>
      </c>
      <c r="V41" s="225">
        <f>VLOOKUP($A41,'NUTS2 Data Master'!$A$2:$V$42,22,FALSE)/VLOOKUP($A41,'NUTS2 Data Master'!$A$2:$AC$42,29,FALSE)</f>
        <v>4.4073925275396303E-5</v>
      </c>
      <c r="W41" s="209"/>
      <c r="X41" s="230">
        <f>VLOOKUP($A41,'NUTS2 Data Master'!$A$2:$Y$42,24,FALSE)/VLOOKUP($A41,'NUTS2 Data Master'!$A$2:$AC$42,29,FALSE)</f>
        <v>7.3876713546619285E-3</v>
      </c>
      <c r="Y41" s="223">
        <f>VLOOKUP($A41,'NUTS2 Data Master'!$A$2:$Y$42,25,FALSE)/VLOOKUP($A41,'NUTS2 Data Master'!$A$2:$AC$42,29,FALSE)</f>
        <v>2.5413025313793507E-3</v>
      </c>
    </row>
    <row r="42" spans="1:25">
      <c r="A42" s="10" t="s">
        <v>59</v>
      </c>
      <c r="B42" s="216">
        <f>VLOOKUP($A42,'NUTS2 Data Master'!$A$2:$D$42,2,FALSE)</f>
        <v>0.91</v>
      </c>
      <c r="C42" s="217">
        <f>VLOOKUP($A42,'NUTS2 Data Master'!$A$2:$D$42,3,FALSE)/VLOOKUP($A42,'NUTS2 Data Master'!$A$2:$AC$42,28)</f>
        <v>0.29536835292022595</v>
      </c>
      <c r="D42" s="136">
        <f>VLOOKUP($A42,'NUTS2 Data Master'!$A$2:$D$42,4,FALSE)/VLOOKUP($A42,'NUTS2 Data Master'!$A$2:$AC$42,28)</f>
        <v>3.5714228923747982E-2</v>
      </c>
      <c r="E42" s="107"/>
      <c r="F42" s="313">
        <f>VLOOKUP($A42,'NUTS2 Data Master'!$A$2:$I$42,6,FALSE)/VLOOKUP($A42,'NUTS2 Data Master'!$A$2:$AC$42,28,FALSE)</f>
        <v>2.7913461250034049E-3</v>
      </c>
      <c r="G42" s="140">
        <f>VLOOKUP($A42,'NUTS2 Data Master'!$A$2:$I$42,7,FALSE)/VLOOKUP($A42,'NUTS2 Data Master'!$A$2:$AC$42,27,FALSE)</f>
        <v>1.9112843610926661E-2</v>
      </c>
      <c r="H42" s="140">
        <f>VLOOKUP($A42,'NUTS2 Data Master'!$A$2:$I$42,8,FALSE)/VLOOKUP($A42,'NUTS2 Data Master'!$A$2:$AC$42,28,FALSE)</f>
        <v>5.1487209714554172E-2</v>
      </c>
      <c r="I42" s="310">
        <f>VLOOKUP($A42,'NUTS2 Data Master'!$A$2:$I$42,9,FALSE)/VLOOKUP($A42,'NUTS2 Data Master'!$A$2:$AC$42,27,FALSE)</f>
        <v>1.9017441092056552E-4</v>
      </c>
      <c r="K42" s="147">
        <f>VLOOKUP($A42,'NUTS2 Data Master'!$A$2:$N$42,11,FALSE)</f>
        <v>0.9633622638949606</v>
      </c>
      <c r="L42" s="148">
        <f>VLOOKUP($A42,'NUTS2 Data Master'!$A$2:$N$42,12,FALSE)</f>
        <v>0.75108913577641434</v>
      </c>
      <c r="M42" s="148">
        <f>VLOOKUP($A42,'NUTS2 Data Master'!$A$2:$N$42,13,FALSE)</f>
        <v>0.58433830290787947</v>
      </c>
      <c r="N42" s="149">
        <f>VLOOKUP($A42,'NUTS2 Data Master'!$A$2:$N$42,14,FALSE)</f>
        <v>0.84085333222786685</v>
      </c>
      <c r="P42" s="220">
        <f>VLOOKUP($A42,'NUTS2 Data Master'!$A$2:$R$42,16,FALSE)/VLOOKUP($A42,'NUTS2 Data Master'!$A$2:$AC$42,29,FALSE)</f>
        <v>3.1357991532090899E-4</v>
      </c>
      <c r="Q42" s="158">
        <f>VLOOKUP($A42,'NUTS2 Data Master'!$A$2:$R$42,17,FALSE)/VLOOKUP($A42,'NUTS2 Data Master'!$A$2:$AC$42,28,FALSE)</f>
        <v>2.4484552382467487E-3</v>
      </c>
      <c r="R42" s="159">
        <f>VLOOKUP($A42,'NUTS2 Data Master'!$A$2:$R$42,18,FALSE)/VLOOKUP($A42,'NUTS2 Data Master'!$A$2:$AC$42,29,FALSE)</f>
        <v>2.519323683248035E-4</v>
      </c>
      <c r="S42" s="209"/>
      <c r="T42" s="226">
        <f>VLOOKUP($A42,'NUTS2 Data Master'!$A$2:$V$42,20,FALSE)/VLOOKUP($A42,'NUTS2 Data Master'!$A$2:$AC$42,28,FALSE)</f>
        <v>3.6051762140399063E-4</v>
      </c>
      <c r="U42" s="307">
        <f>VLOOKUP($A42,'NUTS2 Data Master'!$A$2:$V$42,21,FALSE)/VLOOKUP($A42,'NUTS2 Data Master'!$A$2:$AC$42,29,FALSE)</f>
        <v>4.8565275821648871E-6</v>
      </c>
      <c r="V42" s="227">
        <f>VLOOKUP($A42,'NUTS2 Data Master'!$A$2:$V$42,22,FALSE)/VLOOKUP($A42,'NUTS2 Data Master'!$A$2:$AC$42,29,FALSE)</f>
        <v>9.1059892165591631E-5</v>
      </c>
      <c r="W42" s="209"/>
      <c r="X42" s="316">
        <f>VLOOKUP($A42,'NUTS2 Data Master'!$A$2:$Y$42,24,FALSE)/VLOOKUP($A42,'NUTS2 Data Master'!$A$2:$AC$42,29,FALSE)</f>
        <v>3.0250096177409538E-3</v>
      </c>
      <c r="Y42" s="317">
        <f>VLOOKUP($A42,'NUTS2 Data Master'!$A$2:$Y$42,25,FALSE)/VLOOKUP($A42,'NUTS2 Data Master'!$A$2:$AC$42,29,FALSE)</f>
        <v>3.5045917164797363E-3</v>
      </c>
    </row>
    <row r="44" spans="1:25">
      <c r="A44" s="2" t="s">
        <v>104</v>
      </c>
      <c r="B44" s="123">
        <v>2020</v>
      </c>
      <c r="C44" s="118">
        <v>2021</v>
      </c>
      <c r="D44" s="17" t="s">
        <v>106</v>
      </c>
      <c r="F44" s="123">
        <v>2021</v>
      </c>
      <c r="G44" s="123">
        <v>2020</v>
      </c>
      <c r="H44" s="124">
        <v>2021</v>
      </c>
      <c r="I44" s="123">
        <v>2020</v>
      </c>
      <c r="K44" s="17">
        <v>2021</v>
      </c>
      <c r="L44" s="17">
        <v>2021</v>
      </c>
      <c r="M44" s="17"/>
      <c r="N44" s="17">
        <v>2021</v>
      </c>
      <c r="P44" s="123">
        <v>2020</v>
      </c>
      <c r="Q44" s="123">
        <v>2019</v>
      </c>
      <c r="R44" s="17">
        <v>2020</v>
      </c>
      <c r="T44" s="132">
        <v>2019</v>
      </c>
      <c r="U44" s="132" t="s">
        <v>107</v>
      </c>
      <c r="V44" s="132" t="s">
        <v>108</v>
      </c>
      <c r="X44" s="3">
        <v>2020</v>
      </c>
      <c r="Y44" s="3">
        <v>2020</v>
      </c>
    </row>
    <row r="46" spans="1:25">
      <c r="A46" s="6" t="s">
        <v>109</v>
      </c>
      <c r="B46" s="234">
        <v>1</v>
      </c>
      <c r="C46" s="235">
        <f>MAX(C2:C42)</f>
        <v>0.6387863972567408</v>
      </c>
      <c r="D46" s="235">
        <f t="shared" ref="D46:I46" si="0">MAX(D2:D42)</f>
        <v>7.0370703622310238E-2</v>
      </c>
      <c r="E46" s="231"/>
      <c r="F46" s="235">
        <f t="shared" si="0"/>
        <v>9.8723146342842762E-3</v>
      </c>
      <c r="G46" s="235">
        <f t="shared" si="0"/>
        <v>5.8841754867106785E-2</v>
      </c>
      <c r="H46" s="235">
        <f t="shared" si="0"/>
        <v>9.4051316254389436E-2</v>
      </c>
      <c r="I46" s="235">
        <f t="shared" si="0"/>
        <v>6.8736190074408137E-4</v>
      </c>
      <c r="K46" s="236">
        <v>1</v>
      </c>
      <c r="L46" s="236">
        <v>1</v>
      </c>
      <c r="M46" s="236">
        <v>1</v>
      </c>
      <c r="N46" s="236">
        <v>1</v>
      </c>
      <c r="P46" s="237">
        <f>MAX(P2:P42)</f>
        <v>1.2521721685150406E-3</v>
      </c>
      <c r="Q46" s="237">
        <f>MAX(Q2:Q42)</f>
        <v>3.4963868985811448E-2</v>
      </c>
      <c r="R46" s="237">
        <f>MAX(R2:R42)</f>
        <v>3.6564181756883624E-4</v>
      </c>
      <c r="S46" s="232"/>
      <c r="T46" s="237">
        <f t="shared" ref="T46:Y46" si="1">MAX(T2:T42)</f>
        <v>1.9745836579548731E-3</v>
      </c>
      <c r="U46" s="237">
        <f t="shared" si="1"/>
        <v>5.4714358853747978E-5</v>
      </c>
      <c r="V46" s="237">
        <f t="shared" si="1"/>
        <v>4.5034648573150099E-4</v>
      </c>
      <c r="W46" s="232"/>
      <c r="X46" s="233">
        <f t="shared" si="1"/>
        <v>1.817738343183083E-2</v>
      </c>
      <c r="Y46" s="233">
        <f t="shared" si="1"/>
        <v>2.6218071238601873E-2</v>
      </c>
    </row>
    <row r="47" spans="1:25">
      <c r="A47" s="6" t="s">
        <v>110</v>
      </c>
      <c r="B47" s="123">
        <v>0</v>
      </c>
      <c r="C47" s="123">
        <v>0</v>
      </c>
      <c r="D47" s="123">
        <v>0</v>
      </c>
      <c r="E47" s="238"/>
      <c r="F47" s="123">
        <v>0</v>
      </c>
      <c r="G47" s="123">
        <v>0</v>
      </c>
      <c r="H47" s="123">
        <v>0</v>
      </c>
      <c r="I47" s="123">
        <v>0</v>
      </c>
      <c r="J47" s="238"/>
      <c r="K47" s="123">
        <v>0</v>
      </c>
      <c r="L47" s="123">
        <v>0</v>
      </c>
      <c r="M47" s="123">
        <v>0</v>
      </c>
      <c r="N47" s="123">
        <v>0</v>
      </c>
      <c r="O47" s="238"/>
      <c r="P47" s="123">
        <v>0</v>
      </c>
      <c r="Q47" s="123">
        <v>0</v>
      </c>
      <c r="R47" s="123">
        <v>0</v>
      </c>
      <c r="S47" s="238"/>
      <c r="T47" s="123">
        <v>0</v>
      </c>
      <c r="U47" s="123">
        <v>0</v>
      </c>
      <c r="V47" s="123">
        <v>0</v>
      </c>
      <c r="X47" s="4">
        <v>0</v>
      </c>
      <c r="Y47" s="4">
        <v>0</v>
      </c>
    </row>
    <row r="49" spans="1:25">
      <c r="A49" s="4" t="s">
        <v>111</v>
      </c>
      <c r="B49" s="123">
        <v>2</v>
      </c>
      <c r="C49" s="123">
        <v>3</v>
      </c>
      <c r="D49" s="123">
        <v>4</v>
      </c>
      <c r="F49" s="123">
        <v>6</v>
      </c>
      <c r="G49" s="123">
        <v>7</v>
      </c>
      <c r="H49" s="123">
        <v>8</v>
      </c>
      <c r="I49" s="123">
        <v>9</v>
      </c>
      <c r="K49" s="123">
        <v>11</v>
      </c>
      <c r="L49" s="123">
        <v>12</v>
      </c>
      <c r="M49" s="123">
        <v>13</v>
      </c>
      <c r="N49" s="123">
        <v>14</v>
      </c>
      <c r="P49" s="123">
        <v>16</v>
      </c>
      <c r="Q49" s="123">
        <v>17</v>
      </c>
      <c r="R49" s="123">
        <v>18</v>
      </c>
      <c r="T49" s="123">
        <v>20</v>
      </c>
      <c r="U49" s="123">
        <v>21</v>
      </c>
      <c r="V49" s="123">
        <v>22</v>
      </c>
      <c r="X49" s="123">
        <v>24</v>
      </c>
      <c r="Y49" s="123">
        <v>25</v>
      </c>
    </row>
  </sheetData>
  <autoFilter ref="A1:A42" xr:uid="{77CC2243-93C5-43FB-BE46-19706F8E51C5}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0700-674E-4D81-9732-490B2CBF6FD7}">
  <sheetPr filterMode="1">
    <tabColor theme="7" tint="0.39997558519241921"/>
  </sheetPr>
  <dimension ref="A1:AC44"/>
  <sheetViews>
    <sheetView tabSelected="1" topLeftCell="A24" zoomScale="96" zoomScaleNormal="160" workbookViewId="0">
      <pane xSplit="1" topLeftCell="E1" activePane="topRight" state="frozen"/>
      <selection pane="topRight" activeCell="G24" sqref="G24"/>
    </sheetView>
  </sheetViews>
  <sheetFormatPr defaultColWidth="8.85546875" defaultRowHeight="14.45"/>
  <cols>
    <col min="1" max="1" width="44.140625" bestFit="1" customWidth="1"/>
    <col min="2" max="4" width="44.140625" style="209" customWidth="1"/>
    <col min="5" max="5" width="16.42578125" customWidth="1"/>
    <col min="6" max="6" width="17.140625" bestFit="1" customWidth="1"/>
    <col min="7" max="7" width="23.42578125" bestFit="1" customWidth="1"/>
    <col min="8" max="8" width="17.5703125" bestFit="1" customWidth="1"/>
    <col min="9" max="9" width="16.140625" bestFit="1" customWidth="1"/>
    <col min="11" max="11" width="33.85546875" bestFit="1" customWidth="1"/>
    <col min="12" max="12" width="34.42578125" bestFit="1" customWidth="1"/>
    <col min="13" max="13" width="34.42578125" customWidth="1"/>
    <col min="14" max="14" width="21.5703125" bestFit="1" customWidth="1"/>
    <col min="16" max="16" width="22.140625" bestFit="1" customWidth="1"/>
    <col min="17" max="17" width="22.140625" customWidth="1"/>
    <col min="18" max="18" width="22.5703125" bestFit="1" customWidth="1"/>
    <col min="20" max="20" width="10.5703125" bestFit="1" customWidth="1"/>
    <col min="21" max="21" width="17.5703125" bestFit="1" customWidth="1"/>
    <col min="22" max="22" width="20.5703125" bestFit="1" customWidth="1"/>
    <col min="24" max="24" width="13.42578125" bestFit="1" customWidth="1"/>
    <col min="25" max="25" width="15" bestFit="1" customWidth="1"/>
    <col min="27" max="29" width="18.42578125" bestFit="1" customWidth="1"/>
  </cols>
  <sheetData>
    <row r="1" spans="1:29" ht="15.6">
      <c r="B1" s="206" t="s">
        <v>100</v>
      </c>
      <c r="C1" s="206" t="s">
        <v>112</v>
      </c>
      <c r="D1" s="206" t="s">
        <v>72</v>
      </c>
      <c r="F1" s="22" t="s">
        <v>76</v>
      </c>
      <c r="G1" s="22" t="s">
        <v>77</v>
      </c>
      <c r="H1" s="22" t="s">
        <v>78</v>
      </c>
      <c r="I1" s="22" t="s">
        <v>79</v>
      </c>
      <c r="K1" s="207" t="s">
        <v>121</v>
      </c>
      <c r="L1" s="207" t="s">
        <v>122</v>
      </c>
      <c r="M1" s="253" t="s">
        <v>123</v>
      </c>
      <c r="N1" s="207" t="s">
        <v>124</v>
      </c>
      <c r="P1" s="42" t="s">
        <v>89</v>
      </c>
      <c r="Q1" s="42" t="s">
        <v>90</v>
      </c>
      <c r="R1" s="42" t="s">
        <v>88</v>
      </c>
      <c r="T1" s="9" t="s">
        <v>91</v>
      </c>
      <c r="U1" s="9" t="s">
        <v>92</v>
      </c>
      <c r="V1" s="9" t="s">
        <v>93</v>
      </c>
      <c r="X1" s="254" t="s">
        <v>94</v>
      </c>
      <c r="Y1" s="211" t="s">
        <v>95</v>
      </c>
      <c r="AA1" s="208" t="s">
        <v>125</v>
      </c>
      <c r="AB1" s="208" t="s">
        <v>126</v>
      </c>
      <c r="AC1" s="208" t="s">
        <v>127</v>
      </c>
    </row>
    <row r="2" spans="1:29" hidden="1">
      <c r="A2" s="209" t="s">
        <v>21</v>
      </c>
      <c r="B2" s="255">
        <v>0.91200000000000003</v>
      </c>
      <c r="C2" s="256">
        <v>544300</v>
      </c>
      <c r="D2" s="257">
        <v>64110</v>
      </c>
      <c r="E2" s="107"/>
      <c r="F2" s="29">
        <v>9810</v>
      </c>
      <c r="G2" s="30">
        <v>50835</v>
      </c>
      <c r="H2" s="30">
        <v>104700</v>
      </c>
      <c r="I2" s="36">
        <v>359.03</v>
      </c>
      <c r="K2" s="263">
        <v>0.96776686155144354</v>
      </c>
      <c r="L2" s="264">
        <v>0.77888132119824005</v>
      </c>
      <c r="M2" s="264">
        <v>0.21795069616056897</v>
      </c>
      <c r="N2" s="265">
        <v>0.80392019769754686</v>
      </c>
      <c r="P2" s="272">
        <v>642.49</v>
      </c>
      <c r="Q2" s="47">
        <v>4133</v>
      </c>
      <c r="R2" s="48">
        <v>320</v>
      </c>
      <c r="S2" s="209"/>
      <c r="T2" s="275">
        <v>1909.5</v>
      </c>
      <c r="U2" s="276">
        <v>24</v>
      </c>
      <c r="V2" s="277">
        <v>250</v>
      </c>
      <c r="W2" s="209"/>
      <c r="X2" s="284">
        <v>11289</v>
      </c>
      <c r="Y2" s="285">
        <v>5490</v>
      </c>
      <c r="AA2" s="290">
        <v>1637103.4529200001</v>
      </c>
      <c r="AB2" s="291">
        <v>1672529.2240799998</v>
      </c>
      <c r="AC2" s="292">
        <v>1452286.4017999999</v>
      </c>
    </row>
    <row r="3" spans="1:29" hidden="1">
      <c r="A3" s="209" t="s">
        <v>22</v>
      </c>
      <c r="B3" s="258">
        <v>0.94799999999999995</v>
      </c>
      <c r="C3" s="259">
        <v>747900</v>
      </c>
      <c r="D3" s="260">
        <v>86835</v>
      </c>
      <c r="E3" s="107"/>
      <c r="F3" s="20">
        <v>17465</v>
      </c>
      <c r="G3" s="21">
        <v>135225</v>
      </c>
      <c r="H3" s="21">
        <v>168400</v>
      </c>
      <c r="I3" s="37">
        <v>749.53</v>
      </c>
      <c r="K3" s="266">
        <v>0.96293175688361166</v>
      </c>
      <c r="L3" s="267">
        <v>0.65543156226961141</v>
      </c>
      <c r="M3" s="267">
        <v>0.45720094696882968</v>
      </c>
      <c r="N3" s="268">
        <v>0.77190140167871746</v>
      </c>
      <c r="P3" s="273">
        <v>1440.32</v>
      </c>
      <c r="Q3" s="52">
        <v>23996</v>
      </c>
      <c r="R3" s="53">
        <v>610</v>
      </c>
      <c r="S3" s="209"/>
      <c r="T3" s="278">
        <v>3882.5</v>
      </c>
      <c r="U3" s="279">
        <v>81</v>
      </c>
      <c r="V3" s="280">
        <v>595</v>
      </c>
      <c r="W3" s="209"/>
      <c r="X3" s="286">
        <v>13515</v>
      </c>
      <c r="Y3" s="287">
        <v>17524</v>
      </c>
      <c r="AA3" s="293">
        <v>2298112.96936</v>
      </c>
      <c r="AB3" s="294">
        <v>2374108.8555600001</v>
      </c>
      <c r="AC3" s="295">
        <v>2119288.6873599999</v>
      </c>
    </row>
    <row r="4" spans="1:29" hidden="1">
      <c r="A4" s="209" t="s">
        <v>23</v>
      </c>
      <c r="B4" s="258">
        <v>0.90099999999999991</v>
      </c>
      <c r="C4" s="259">
        <v>241800</v>
      </c>
      <c r="D4" s="260">
        <v>28735</v>
      </c>
      <c r="E4" s="107"/>
      <c r="F4" s="20">
        <v>3175</v>
      </c>
      <c r="G4" s="21">
        <v>21520</v>
      </c>
      <c r="H4" s="21">
        <v>49900</v>
      </c>
      <c r="I4" s="37">
        <v>238.8</v>
      </c>
      <c r="K4" s="266">
        <v>0.95084222869332313</v>
      </c>
      <c r="L4" s="267">
        <v>0.53933789964216639</v>
      </c>
      <c r="M4" s="267">
        <v>0.39139728184913875</v>
      </c>
      <c r="N4" s="268">
        <v>0.7636718834509526</v>
      </c>
      <c r="P4" s="273">
        <v>296.75</v>
      </c>
      <c r="Q4" s="52">
        <v>1029</v>
      </c>
      <c r="R4" s="53">
        <v>210</v>
      </c>
      <c r="S4" s="209"/>
      <c r="T4" s="278">
        <v>866.2</v>
      </c>
      <c r="U4" s="279">
        <v>17</v>
      </c>
      <c r="V4" s="280">
        <v>90</v>
      </c>
      <c r="W4" s="209"/>
      <c r="X4" s="286">
        <v>7536</v>
      </c>
      <c r="Y4" s="287">
        <v>3701</v>
      </c>
      <c r="AA4" s="293">
        <v>863561.06980000006</v>
      </c>
      <c r="AB4" s="294">
        <v>900742.57675999997</v>
      </c>
      <c r="AC4" s="295">
        <v>790440.77787999995</v>
      </c>
    </row>
    <row r="5" spans="1:29" hidden="1">
      <c r="A5" s="209" t="s">
        <v>24</v>
      </c>
      <c r="B5" s="258">
        <v>0.9</v>
      </c>
      <c r="C5" s="259">
        <v>118200</v>
      </c>
      <c r="D5" s="260">
        <v>13470</v>
      </c>
      <c r="E5" s="107"/>
      <c r="F5" s="20">
        <v>890</v>
      </c>
      <c r="G5" s="21">
        <v>4895</v>
      </c>
      <c r="H5" s="21">
        <v>16800</v>
      </c>
      <c r="I5" s="37">
        <v>96.71</v>
      </c>
      <c r="K5" s="266">
        <v>0.86925543753827517</v>
      </c>
      <c r="L5" s="267">
        <v>0.35297410131633533</v>
      </c>
      <c r="M5" s="267">
        <v>0.3246883663350037</v>
      </c>
      <c r="N5" s="268">
        <v>0.68359223237039135</v>
      </c>
      <c r="P5" s="273">
        <v>106.28</v>
      </c>
      <c r="Q5" s="52">
        <v>76</v>
      </c>
      <c r="R5" s="53">
        <v>90</v>
      </c>
      <c r="S5" s="209"/>
      <c r="T5" s="278">
        <v>43.4</v>
      </c>
      <c r="U5" s="279">
        <v>1</v>
      </c>
      <c r="V5" s="280">
        <v>15</v>
      </c>
      <c r="W5" s="209"/>
      <c r="X5" s="286">
        <v>561</v>
      </c>
      <c r="Y5" s="287">
        <v>555</v>
      </c>
      <c r="AA5" s="293">
        <v>413447.89720000001</v>
      </c>
      <c r="AB5" s="294">
        <v>400626.91343999997</v>
      </c>
      <c r="AC5" s="295">
        <v>351215.83848000003</v>
      </c>
    </row>
    <row r="6" spans="1:29" hidden="1">
      <c r="A6" s="209" t="s">
        <v>25</v>
      </c>
      <c r="B6" s="258">
        <v>0.90900000000000003</v>
      </c>
      <c r="C6" s="259">
        <v>95000</v>
      </c>
      <c r="D6" s="260">
        <v>11390</v>
      </c>
      <c r="E6" s="107"/>
      <c r="F6" s="20">
        <v>685</v>
      </c>
      <c r="G6" s="21">
        <v>3925</v>
      </c>
      <c r="H6" s="21">
        <v>14500</v>
      </c>
      <c r="I6" s="37">
        <v>110.81</v>
      </c>
      <c r="K6" s="266">
        <v>0.92606799064990519</v>
      </c>
      <c r="L6" s="267">
        <v>0.15517476210634812</v>
      </c>
      <c r="M6" s="267">
        <v>6.4353683900535599E-2</v>
      </c>
      <c r="N6" s="268">
        <v>0.65007454307853707</v>
      </c>
      <c r="P6" s="273">
        <v>175.47</v>
      </c>
      <c r="Q6" s="52">
        <v>171</v>
      </c>
      <c r="R6" s="53">
        <v>80</v>
      </c>
      <c r="S6" s="209"/>
      <c r="T6" s="278">
        <v>184.2</v>
      </c>
      <c r="U6" s="279">
        <v>3</v>
      </c>
      <c r="V6" s="280">
        <v>10</v>
      </c>
      <c r="W6" s="209"/>
      <c r="X6" s="286">
        <v>1737</v>
      </c>
      <c r="Y6" s="287">
        <v>826</v>
      </c>
      <c r="AA6" s="293">
        <v>401468.24172000005</v>
      </c>
      <c r="AB6" s="294">
        <v>411710.52416000003</v>
      </c>
      <c r="AC6" s="295">
        <v>372817.41327999998</v>
      </c>
    </row>
    <row r="7" spans="1:29">
      <c r="A7" s="209" t="s">
        <v>26</v>
      </c>
      <c r="B7" s="258">
        <v>0.90799999999999992</v>
      </c>
      <c r="C7" s="259">
        <v>502800</v>
      </c>
      <c r="D7" s="260">
        <v>59290</v>
      </c>
      <c r="E7" s="107"/>
      <c r="F7" s="20">
        <v>4485</v>
      </c>
      <c r="G7" s="21">
        <v>38110</v>
      </c>
      <c r="H7" s="21">
        <v>94700</v>
      </c>
      <c r="I7" s="37">
        <v>400.58</v>
      </c>
      <c r="K7" s="266">
        <v>0.96485878354176668</v>
      </c>
      <c r="L7" s="267">
        <v>0.64574331069907098</v>
      </c>
      <c r="M7" s="267">
        <v>0.2588898542109635</v>
      </c>
      <c r="N7" s="268">
        <v>0.82805772117942034</v>
      </c>
      <c r="P7" s="273">
        <v>507.88</v>
      </c>
      <c r="Q7" s="52">
        <v>12161</v>
      </c>
      <c r="R7" s="53">
        <v>340</v>
      </c>
      <c r="S7" s="209"/>
      <c r="T7" s="278">
        <v>1549.2</v>
      </c>
      <c r="U7" s="279">
        <v>69</v>
      </c>
      <c r="V7" s="280">
        <v>125</v>
      </c>
      <c r="W7" s="209"/>
      <c r="X7" s="286">
        <v>15705</v>
      </c>
      <c r="Y7" s="287">
        <v>2810</v>
      </c>
      <c r="AA7" s="293">
        <v>1603965.22312</v>
      </c>
      <c r="AB7" s="294">
        <v>1623922.6504800001</v>
      </c>
      <c r="AC7" s="295">
        <v>1432043.5329200001</v>
      </c>
    </row>
    <row r="8" spans="1:29" hidden="1">
      <c r="A8" s="209" t="s">
        <v>27</v>
      </c>
      <c r="B8" s="258">
        <v>0.91299999999999992</v>
      </c>
      <c r="C8" s="259">
        <v>261400</v>
      </c>
      <c r="D8" s="260">
        <v>31205</v>
      </c>
      <c r="E8" s="107"/>
      <c r="F8" s="20">
        <v>2100</v>
      </c>
      <c r="G8" s="21">
        <v>15370</v>
      </c>
      <c r="H8" s="21">
        <v>39200</v>
      </c>
      <c r="I8" s="37">
        <v>170.14</v>
      </c>
      <c r="K8" s="266">
        <v>0.89570084916796766</v>
      </c>
      <c r="L8" s="267">
        <v>0.52309839520664636</v>
      </c>
      <c r="M8" s="267">
        <v>0.25971559743908557</v>
      </c>
      <c r="N8" s="268">
        <v>0.77471635074660228</v>
      </c>
      <c r="P8" s="273">
        <v>239.93</v>
      </c>
      <c r="Q8" s="52">
        <v>257</v>
      </c>
      <c r="R8" s="53">
        <v>195</v>
      </c>
      <c r="S8" s="209"/>
      <c r="T8" s="278">
        <v>359.9</v>
      </c>
      <c r="U8" s="279">
        <v>5</v>
      </c>
      <c r="V8" s="280">
        <v>53</v>
      </c>
      <c r="W8" s="209"/>
      <c r="X8" s="286">
        <v>2401</v>
      </c>
      <c r="Y8" s="287">
        <v>1599</v>
      </c>
      <c r="AA8" s="293">
        <v>856070.51035999996</v>
      </c>
      <c r="AB8" s="294">
        <v>862777.76728000003</v>
      </c>
      <c r="AC8" s="295">
        <v>784745.40039999993</v>
      </c>
    </row>
    <row r="9" spans="1:29" hidden="1">
      <c r="A9" s="209" t="s">
        <v>28</v>
      </c>
      <c r="B9" s="258">
        <v>0.94499999999999995</v>
      </c>
      <c r="C9" s="259">
        <v>299300</v>
      </c>
      <c r="D9" s="260">
        <v>34150</v>
      </c>
      <c r="E9" s="107"/>
      <c r="F9" s="20">
        <v>3645</v>
      </c>
      <c r="G9" s="21">
        <v>18225</v>
      </c>
      <c r="H9" s="21">
        <v>50700</v>
      </c>
      <c r="I9" s="37">
        <v>226.29</v>
      </c>
      <c r="K9" s="266">
        <v>0.92971084275998617</v>
      </c>
      <c r="L9" s="267">
        <v>0.39690938581606383</v>
      </c>
      <c r="M9" s="267">
        <v>0.26593719625160439</v>
      </c>
      <c r="N9" s="268">
        <v>0.72456151649171263</v>
      </c>
      <c r="P9" s="273">
        <v>329.56</v>
      </c>
      <c r="Q9" s="52">
        <v>523</v>
      </c>
      <c r="R9" s="53">
        <v>145</v>
      </c>
      <c r="S9" s="209"/>
      <c r="T9" s="278">
        <v>281.3</v>
      </c>
      <c r="U9" s="279">
        <v>4</v>
      </c>
      <c r="V9" s="280">
        <v>55</v>
      </c>
      <c r="W9" s="209"/>
      <c r="X9" s="286">
        <v>3395</v>
      </c>
      <c r="Y9" s="287">
        <v>2226</v>
      </c>
      <c r="AA9" s="293">
        <v>1025312.5308400001</v>
      </c>
      <c r="AB9" s="294">
        <v>1039163.08756</v>
      </c>
      <c r="AC9" s="295">
        <v>862792.67723999999</v>
      </c>
    </row>
    <row r="10" spans="1:29" hidden="1">
      <c r="A10" s="209" t="s">
        <v>29</v>
      </c>
      <c r="B10" s="258">
        <v>0.91900000000000004</v>
      </c>
      <c r="C10" s="259">
        <v>556200</v>
      </c>
      <c r="D10" s="260">
        <v>66610</v>
      </c>
      <c r="E10" s="107"/>
      <c r="F10" s="20">
        <v>6565</v>
      </c>
      <c r="G10" s="21">
        <v>49850</v>
      </c>
      <c r="H10" s="21">
        <v>116900</v>
      </c>
      <c r="I10" s="37">
        <v>543.25</v>
      </c>
      <c r="K10" s="266">
        <v>0.94757642865350167</v>
      </c>
      <c r="L10" s="267">
        <v>0.45213573685876851</v>
      </c>
      <c r="M10" s="267">
        <v>0.23356999908243459</v>
      </c>
      <c r="N10" s="268">
        <v>0.6874747359519493</v>
      </c>
      <c r="P10" s="273">
        <v>862.15</v>
      </c>
      <c r="Q10" s="52">
        <v>11737</v>
      </c>
      <c r="R10" s="53">
        <v>445</v>
      </c>
      <c r="S10" s="209"/>
      <c r="T10" s="278">
        <v>3947.9</v>
      </c>
      <c r="U10" s="279">
        <v>40</v>
      </c>
      <c r="V10" s="280">
        <v>455</v>
      </c>
      <c r="W10" s="209"/>
      <c r="X10" s="286">
        <v>9089</v>
      </c>
      <c r="Y10" s="287">
        <v>9296</v>
      </c>
      <c r="AA10" s="293">
        <v>1982028.75208</v>
      </c>
      <c r="AB10" s="294">
        <v>1999358.1857600003</v>
      </c>
      <c r="AC10" s="295">
        <v>1800216.8485599998</v>
      </c>
    </row>
    <row r="11" spans="1:29" hidden="1">
      <c r="A11" s="209" t="s">
        <v>30</v>
      </c>
      <c r="B11" s="258">
        <v>0.92</v>
      </c>
      <c r="C11" s="259">
        <v>308300</v>
      </c>
      <c r="D11" s="260">
        <v>44470</v>
      </c>
      <c r="E11" s="107"/>
      <c r="F11" s="20">
        <v>2575</v>
      </c>
      <c r="G11" s="21">
        <v>18345</v>
      </c>
      <c r="H11" s="21">
        <v>48700</v>
      </c>
      <c r="I11" s="37">
        <v>276.64999999999998</v>
      </c>
      <c r="K11" s="266">
        <v>0.93370298291817877</v>
      </c>
      <c r="L11" s="267">
        <v>0.57792629805549045</v>
      </c>
      <c r="M11" s="267">
        <v>0.48189140752702997</v>
      </c>
      <c r="N11" s="268">
        <v>0.77025568125869448</v>
      </c>
      <c r="P11" s="273">
        <v>372.81</v>
      </c>
      <c r="Q11" s="52">
        <v>856</v>
      </c>
      <c r="R11" s="53">
        <v>215</v>
      </c>
      <c r="S11" s="209"/>
      <c r="T11" s="278">
        <v>392.5</v>
      </c>
      <c r="U11" s="279">
        <v>21</v>
      </c>
      <c r="V11" s="280">
        <v>106</v>
      </c>
      <c r="W11" s="209"/>
      <c r="X11" s="286">
        <v>6291</v>
      </c>
      <c r="Y11" s="287">
        <v>2903</v>
      </c>
      <c r="AA11" s="293">
        <v>981505.5515200001</v>
      </c>
      <c r="AB11" s="294">
        <v>973606.35996000003</v>
      </c>
      <c r="AC11" s="295">
        <v>852629.31675999996</v>
      </c>
    </row>
    <row r="12" spans="1:29" hidden="1">
      <c r="A12" s="209" t="s">
        <v>31</v>
      </c>
      <c r="B12" s="258">
        <v>0.89500000000000002</v>
      </c>
      <c r="C12" s="259">
        <v>170900</v>
      </c>
      <c r="D12" s="260">
        <v>23130</v>
      </c>
      <c r="E12" s="107"/>
      <c r="F12" s="20">
        <v>1065</v>
      </c>
      <c r="G12" s="21">
        <v>6740</v>
      </c>
      <c r="H12" s="21">
        <v>28700</v>
      </c>
      <c r="I12" s="37">
        <v>168.53</v>
      </c>
      <c r="K12" s="266">
        <v>0.96331144326177565</v>
      </c>
      <c r="L12" s="267">
        <v>0.76784793372332627</v>
      </c>
      <c r="M12" s="267">
        <v>0.62366119746880833</v>
      </c>
      <c r="N12" s="268">
        <v>0.79145335467006639</v>
      </c>
      <c r="P12" s="273">
        <v>215.76</v>
      </c>
      <c r="Q12" s="52">
        <v>262</v>
      </c>
      <c r="R12" s="53">
        <v>120</v>
      </c>
      <c r="S12" s="209"/>
      <c r="T12" s="278">
        <v>201.1</v>
      </c>
      <c r="U12" s="279">
        <v>1</v>
      </c>
      <c r="V12" s="280">
        <v>38</v>
      </c>
      <c r="W12" s="209"/>
      <c r="X12" s="286">
        <v>4928</v>
      </c>
      <c r="Y12" s="287">
        <v>1013</v>
      </c>
      <c r="AA12" s="293">
        <v>686110.85139999993</v>
      </c>
      <c r="AB12" s="294">
        <v>682972.83132</v>
      </c>
      <c r="AC12" s="295">
        <v>611271.87680000009</v>
      </c>
    </row>
    <row r="13" spans="1:29" hidden="1">
      <c r="A13" s="209" t="s">
        <v>32</v>
      </c>
      <c r="B13" s="258">
        <v>0.92400000000000004</v>
      </c>
      <c r="C13" s="259">
        <v>683400</v>
      </c>
      <c r="D13" s="260">
        <v>68815</v>
      </c>
      <c r="E13" s="107"/>
      <c r="F13" s="20">
        <v>4730</v>
      </c>
      <c r="G13" s="21">
        <v>47030</v>
      </c>
      <c r="H13" s="21">
        <v>113700</v>
      </c>
      <c r="I13" s="37">
        <v>399.08</v>
      </c>
      <c r="K13" s="266">
        <v>0.94614396872817763</v>
      </c>
      <c r="L13" s="267">
        <v>0.65261998141143585</v>
      </c>
      <c r="M13" s="267">
        <v>0.51144750722971621</v>
      </c>
      <c r="N13" s="268">
        <v>0.85655924282980511</v>
      </c>
      <c r="P13" s="273">
        <v>612.14</v>
      </c>
      <c r="Q13" s="52">
        <v>11426</v>
      </c>
      <c r="R13" s="53">
        <v>280</v>
      </c>
      <c r="S13" s="209"/>
      <c r="T13" s="278">
        <v>1513.6</v>
      </c>
      <c r="U13" s="279">
        <v>17</v>
      </c>
      <c r="V13" s="280">
        <v>155</v>
      </c>
      <c r="W13" s="209"/>
      <c r="X13" s="286">
        <v>10493</v>
      </c>
      <c r="Y13" s="287">
        <v>8285</v>
      </c>
      <c r="AA13" s="293">
        <v>1494210.0851599998</v>
      </c>
      <c r="AB13" s="294">
        <v>1512736.9997999999</v>
      </c>
      <c r="AC13" s="295">
        <v>1385766.7064799999</v>
      </c>
    </row>
    <row r="14" spans="1:29" hidden="1">
      <c r="A14" s="209" t="s">
        <v>33</v>
      </c>
      <c r="B14" s="258">
        <v>0.93700000000000006</v>
      </c>
      <c r="C14" s="259">
        <v>389100</v>
      </c>
      <c r="D14" s="260">
        <v>50200</v>
      </c>
      <c r="E14" s="107"/>
      <c r="F14" s="20">
        <v>5860</v>
      </c>
      <c r="G14" s="21">
        <v>26885</v>
      </c>
      <c r="H14" s="21">
        <v>74700</v>
      </c>
      <c r="I14" s="37">
        <v>240.14</v>
      </c>
      <c r="K14" s="266">
        <v>0.96275906850030524</v>
      </c>
      <c r="L14" s="267">
        <v>0.55928211896536106</v>
      </c>
      <c r="M14" s="267">
        <v>0.29596300727079811</v>
      </c>
      <c r="N14" s="268">
        <v>0.78191016958921933</v>
      </c>
      <c r="P14" s="273">
        <v>353.9</v>
      </c>
      <c r="Q14" s="52">
        <v>1987</v>
      </c>
      <c r="R14" s="53">
        <v>305</v>
      </c>
      <c r="S14" s="209"/>
      <c r="T14" s="278">
        <v>740.9</v>
      </c>
      <c r="U14" s="279">
        <v>18</v>
      </c>
      <c r="V14" s="280">
        <v>128</v>
      </c>
      <c r="W14" s="209"/>
      <c r="X14" s="286">
        <v>4473</v>
      </c>
      <c r="Y14" s="287">
        <v>3063</v>
      </c>
      <c r="AA14" s="293">
        <v>1302601.4045199999</v>
      </c>
      <c r="AB14" s="294">
        <v>1292981.9385599999</v>
      </c>
      <c r="AC14" s="295">
        <v>1160581.3543999998</v>
      </c>
    </row>
    <row r="15" spans="1:29" hidden="1">
      <c r="A15" s="209" t="s">
        <v>34</v>
      </c>
      <c r="B15" s="258">
        <v>0.94400000000000006</v>
      </c>
      <c r="C15" s="259">
        <v>716200</v>
      </c>
      <c r="D15" s="260">
        <v>73740</v>
      </c>
      <c r="E15" s="107"/>
      <c r="F15" s="20">
        <v>9790</v>
      </c>
      <c r="G15" s="21">
        <v>68970</v>
      </c>
      <c r="H15" s="21">
        <v>135900</v>
      </c>
      <c r="I15" s="37">
        <v>686.18</v>
      </c>
      <c r="K15" s="266">
        <v>0.94471797989007933</v>
      </c>
      <c r="L15" s="267">
        <v>0.64746177679845329</v>
      </c>
      <c r="M15" s="267">
        <v>0.51751302248224973</v>
      </c>
      <c r="N15" s="268">
        <v>0.78417209094209317</v>
      </c>
      <c r="P15" s="273">
        <v>1041.8499999999999</v>
      </c>
      <c r="Q15" s="52">
        <v>9497</v>
      </c>
      <c r="R15" s="53">
        <v>495</v>
      </c>
      <c r="S15" s="209"/>
      <c r="T15" s="278">
        <v>1799.2</v>
      </c>
      <c r="U15" s="279">
        <v>106</v>
      </c>
      <c r="V15" s="280">
        <v>230</v>
      </c>
      <c r="W15" s="209"/>
      <c r="X15" s="286">
        <v>13191</v>
      </c>
      <c r="Y15" s="287">
        <v>7241</v>
      </c>
      <c r="AA15" s="293">
        <v>2120912.7867200002</v>
      </c>
      <c r="AB15" s="294">
        <v>2160719.1585200001</v>
      </c>
      <c r="AC15" s="295">
        <v>1993371.7315199999</v>
      </c>
    </row>
    <row r="16" spans="1:29" hidden="1">
      <c r="A16" s="209" t="s">
        <v>35</v>
      </c>
      <c r="B16" s="258">
        <v>0.92</v>
      </c>
      <c r="C16" s="259">
        <v>696400</v>
      </c>
      <c r="D16" s="260">
        <v>90805</v>
      </c>
      <c r="E16" s="107"/>
      <c r="F16" s="20">
        <v>7360</v>
      </c>
      <c r="G16" s="21">
        <v>61335</v>
      </c>
      <c r="H16" s="21">
        <v>130400</v>
      </c>
      <c r="I16" s="37">
        <v>520.42999999999995</v>
      </c>
      <c r="K16" s="266">
        <v>0.96647336059838906</v>
      </c>
      <c r="L16" s="267">
        <v>0.76444217193625519</v>
      </c>
      <c r="M16" s="267">
        <v>0.60343715182783531</v>
      </c>
      <c r="N16" s="268">
        <v>0.87678080725642793</v>
      </c>
      <c r="P16" s="273">
        <v>946.48</v>
      </c>
      <c r="Q16" s="52">
        <v>6034</v>
      </c>
      <c r="R16" s="53">
        <v>540</v>
      </c>
      <c r="S16" s="209"/>
      <c r="T16" s="278">
        <v>976.8</v>
      </c>
      <c r="U16" s="279">
        <v>12</v>
      </c>
      <c r="V16" s="280">
        <v>245</v>
      </c>
      <c r="W16" s="209"/>
      <c r="X16" s="286">
        <v>6562</v>
      </c>
      <c r="Y16" s="287">
        <v>7414</v>
      </c>
      <c r="AA16" s="293">
        <v>2300830.2834399999</v>
      </c>
      <c r="AB16" s="294">
        <v>2361110.4712000005</v>
      </c>
      <c r="AC16" s="295">
        <v>2051710.6942799999</v>
      </c>
    </row>
    <row r="17" spans="1:29" hidden="1">
      <c r="A17" s="209" t="s">
        <v>36</v>
      </c>
      <c r="B17" s="258">
        <v>0.93799999999999994</v>
      </c>
      <c r="C17" s="259">
        <v>493300</v>
      </c>
      <c r="D17" s="260">
        <v>55255</v>
      </c>
      <c r="E17" s="107"/>
      <c r="F17" s="20">
        <v>7440</v>
      </c>
      <c r="G17" s="21">
        <v>53485</v>
      </c>
      <c r="H17" s="21">
        <v>99800</v>
      </c>
      <c r="I17" s="37">
        <v>427.47</v>
      </c>
      <c r="K17" s="266">
        <v>0.95542090433382532</v>
      </c>
      <c r="L17" s="267">
        <v>0.66131437005232796</v>
      </c>
      <c r="M17" s="267">
        <v>0.34649778612639204</v>
      </c>
      <c r="N17" s="268">
        <v>0.83830403864215752</v>
      </c>
      <c r="P17" s="273">
        <v>663.76</v>
      </c>
      <c r="Q17" s="52">
        <v>8761</v>
      </c>
      <c r="R17" s="53">
        <v>330</v>
      </c>
      <c r="S17" s="209"/>
      <c r="T17" s="278">
        <v>1054.2</v>
      </c>
      <c r="U17" s="279">
        <v>24</v>
      </c>
      <c r="V17" s="280">
        <v>228</v>
      </c>
      <c r="W17" s="209"/>
      <c r="X17" s="286">
        <v>10883</v>
      </c>
      <c r="Y17" s="287">
        <v>9400</v>
      </c>
      <c r="AA17" s="293">
        <v>1453697.7301599998</v>
      </c>
      <c r="AB17" s="294">
        <v>1492632.5133199999</v>
      </c>
      <c r="AC17" s="295">
        <v>1333491.5131199998</v>
      </c>
    </row>
    <row r="18" spans="1:29">
      <c r="A18" s="209" t="s">
        <v>37</v>
      </c>
      <c r="B18" s="258">
        <v>0.93599999999999994</v>
      </c>
      <c r="C18" s="259">
        <v>343400</v>
      </c>
      <c r="D18" s="260">
        <v>39255</v>
      </c>
      <c r="E18" s="107"/>
      <c r="F18" s="20">
        <v>4210</v>
      </c>
      <c r="G18" s="21">
        <v>26690</v>
      </c>
      <c r="H18" s="21">
        <v>63800</v>
      </c>
      <c r="I18" s="37">
        <v>279.51</v>
      </c>
      <c r="K18" s="266">
        <v>0.95233105058056666</v>
      </c>
      <c r="L18" s="267">
        <v>0.4832245932366766</v>
      </c>
      <c r="M18" s="267">
        <v>0.45844071131452035</v>
      </c>
      <c r="N18" s="268">
        <v>0.76409331229310484</v>
      </c>
      <c r="P18" s="273">
        <v>376.35</v>
      </c>
      <c r="Q18" s="52">
        <v>1444</v>
      </c>
      <c r="R18" s="53">
        <v>260</v>
      </c>
      <c r="S18" s="209"/>
      <c r="T18" s="278">
        <v>1653.6</v>
      </c>
      <c r="U18" s="279">
        <v>55</v>
      </c>
      <c r="V18" s="280">
        <v>170</v>
      </c>
      <c r="W18" s="209"/>
      <c r="X18" s="286">
        <v>6129</v>
      </c>
      <c r="Y18" s="287">
        <v>2334</v>
      </c>
      <c r="AA18" s="293">
        <v>1149526.9162000001</v>
      </c>
      <c r="AB18" s="294">
        <v>1145417.2090399999</v>
      </c>
      <c r="AC18" s="295">
        <v>1016993.2411599999</v>
      </c>
    </row>
    <row r="19" spans="1:29" hidden="1">
      <c r="A19" s="209" t="s">
        <v>38</v>
      </c>
      <c r="B19" s="258">
        <v>0.89500000000000002</v>
      </c>
      <c r="C19" s="259">
        <v>124400</v>
      </c>
      <c r="D19" s="260">
        <v>17595</v>
      </c>
      <c r="E19" s="107"/>
      <c r="F19" s="20">
        <v>505</v>
      </c>
      <c r="G19" s="21">
        <v>4150</v>
      </c>
      <c r="H19" s="21">
        <v>13000</v>
      </c>
      <c r="I19" s="37">
        <v>103.91</v>
      </c>
      <c r="K19" s="266">
        <v>0.79749949693796585</v>
      </c>
      <c r="L19" s="267">
        <v>0.14862920341550645</v>
      </c>
      <c r="M19" s="267">
        <v>0.14862920341550645</v>
      </c>
      <c r="N19" s="268">
        <v>0.55987577215276385</v>
      </c>
      <c r="P19" s="273">
        <v>174.23</v>
      </c>
      <c r="Q19" s="52">
        <v>71</v>
      </c>
      <c r="R19" s="53">
        <v>75</v>
      </c>
      <c r="S19" s="209"/>
      <c r="T19" s="278">
        <v>61.7</v>
      </c>
      <c r="U19" s="279">
        <v>2</v>
      </c>
      <c r="V19" s="280">
        <v>10</v>
      </c>
      <c r="W19" s="209"/>
      <c r="X19" s="286">
        <v>1966</v>
      </c>
      <c r="Y19" s="287">
        <v>1242</v>
      </c>
      <c r="AA19" s="293">
        <v>364060.85559999995</v>
      </c>
      <c r="AB19" s="294">
        <v>360548.90508</v>
      </c>
      <c r="AC19" s="295">
        <v>307845.62640000001</v>
      </c>
    </row>
    <row r="20" spans="1:29" hidden="1">
      <c r="A20" s="209" t="s">
        <v>39</v>
      </c>
      <c r="B20" s="258">
        <v>0.94900000000000007</v>
      </c>
      <c r="C20" s="259">
        <v>1115000</v>
      </c>
      <c r="D20" s="260">
        <v>122831</v>
      </c>
      <c r="E20" s="107"/>
      <c r="F20" s="20">
        <v>20625</v>
      </c>
      <c r="G20" s="21">
        <v>119710</v>
      </c>
      <c r="H20" s="21">
        <v>168400</v>
      </c>
      <c r="I20" s="37">
        <v>763.56</v>
      </c>
      <c r="K20" s="266">
        <v>0.95818094584950786</v>
      </c>
      <c r="L20" s="267">
        <v>0.77599434283216606</v>
      </c>
      <c r="M20" s="267">
        <v>0.76058097331869545</v>
      </c>
      <c r="N20" s="268">
        <v>0.98257191405485111</v>
      </c>
      <c r="P20" s="273">
        <v>2009.91</v>
      </c>
      <c r="Q20" s="52">
        <v>23062</v>
      </c>
      <c r="R20" s="53">
        <v>745</v>
      </c>
      <c r="S20" s="209"/>
      <c r="T20" s="278">
        <v>810</v>
      </c>
      <c r="U20" s="279">
        <v>49</v>
      </c>
      <c r="V20" s="280">
        <v>385</v>
      </c>
      <c r="W20" s="209"/>
      <c r="X20" s="286">
        <v>7926</v>
      </c>
      <c r="Y20" s="287">
        <v>34021</v>
      </c>
      <c r="AA20" s="293">
        <v>2518376.31812</v>
      </c>
      <c r="AB20" s="294">
        <v>2480596.2116</v>
      </c>
      <c r="AC20" s="295">
        <v>2227206.6653199997</v>
      </c>
    </row>
    <row r="21" spans="1:29">
      <c r="A21" s="209" t="s">
        <v>40</v>
      </c>
      <c r="B21" s="258">
        <v>0.94700000000000006</v>
      </c>
      <c r="C21" s="259">
        <v>577800</v>
      </c>
      <c r="D21" s="260">
        <v>63652</v>
      </c>
      <c r="E21" s="107"/>
      <c r="F21" s="20">
        <v>18520</v>
      </c>
      <c r="G21" s="21">
        <v>211360</v>
      </c>
      <c r="H21" s="21">
        <v>82300</v>
      </c>
      <c r="I21" s="37">
        <v>1610.46</v>
      </c>
      <c r="K21" s="266">
        <v>0.94017029263925755</v>
      </c>
      <c r="L21" s="267">
        <v>0.77681521532417297</v>
      </c>
      <c r="M21" s="267">
        <v>0.74519032297466326</v>
      </c>
      <c r="N21" s="268">
        <v>0.98908884006499997</v>
      </c>
      <c r="P21" s="273">
        <v>4434.84</v>
      </c>
      <c r="Q21" s="52">
        <v>138966</v>
      </c>
      <c r="R21" s="53">
        <v>1295</v>
      </c>
      <c r="S21" s="209"/>
      <c r="T21" s="278">
        <v>3675.1</v>
      </c>
      <c r="U21" s="279">
        <v>59</v>
      </c>
      <c r="V21" s="280">
        <v>1595</v>
      </c>
      <c r="W21" s="209"/>
      <c r="X21" s="286">
        <v>17302</v>
      </c>
      <c r="Y21" s="287">
        <v>92857</v>
      </c>
      <c r="AA21" s="293">
        <v>3877526.4439599998</v>
      </c>
      <c r="AB21" s="294">
        <v>3974560.1396800005</v>
      </c>
      <c r="AC21" s="295">
        <v>3541717.4343199995</v>
      </c>
    </row>
    <row r="22" spans="1:29" hidden="1">
      <c r="A22" s="209" t="s">
        <v>41</v>
      </c>
      <c r="B22" s="258">
        <v>0.93099999999999994</v>
      </c>
      <c r="C22" s="259">
        <v>429200</v>
      </c>
      <c r="D22" s="260">
        <v>52785</v>
      </c>
      <c r="E22" s="107"/>
      <c r="F22" s="20">
        <v>5440</v>
      </c>
      <c r="G22" s="21">
        <v>23110</v>
      </c>
      <c r="H22" s="21">
        <v>56500</v>
      </c>
      <c r="I22" s="37">
        <v>286.14999999999998</v>
      </c>
      <c r="K22" s="266">
        <v>0.9437982162211942</v>
      </c>
      <c r="L22" s="267">
        <v>0.58906851042426733</v>
      </c>
      <c r="M22" s="267">
        <v>0.30538061740376826</v>
      </c>
      <c r="N22" s="268">
        <v>0.74666515538994482</v>
      </c>
      <c r="P22" s="273">
        <v>443.91</v>
      </c>
      <c r="Q22" s="52">
        <v>1472</v>
      </c>
      <c r="R22" s="53">
        <v>280</v>
      </c>
      <c r="S22" s="209"/>
      <c r="T22" s="278">
        <v>640.79999999999995</v>
      </c>
      <c r="U22" s="279">
        <v>5</v>
      </c>
      <c r="V22" s="280">
        <v>105</v>
      </c>
      <c r="W22" s="209"/>
      <c r="X22" s="286">
        <v>2937</v>
      </c>
      <c r="Y22" s="287">
        <v>2850</v>
      </c>
      <c r="AA22" s="293">
        <v>1246999.7160399999</v>
      </c>
      <c r="AB22" s="294">
        <v>1329560.388</v>
      </c>
      <c r="AC22" s="295">
        <v>1150706.45924</v>
      </c>
    </row>
    <row r="23" spans="1:29" hidden="1">
      <c r="A23" s="209" t="s">
        <v>42</v>
      </c>
      <c r="B23" s="258">
        <v>0.93299999999999994</v>
      </c>
      <c r="C23" s="259">
        <v>310300</v>
      </c>
      <c r="D23" s="260">
        <v>42315</v>
      </c>
      <c r="E23" s="107"/>
      <c r="F23" s="20">
        <v>2690</v>
      </c>
      <c r="G23" s="21">
        <v>19155</v>
      </c>
      <c r="H23" s="21">
        <v>47200</v>
      </c>
      <c r="I23" s="37">
        <v>303.20999999999998</v>
      </c>
      <c r="K23" s="266">
        <v>0.96234967080002343</v>
      </c>
      <c r="L23" s="267">
        <v>0.60339689091184368</v>
      </c>
      <c r="M23" s="267">
        <v>0.24136694032935002</v>
      </c>
      <c r="N23" s="268">
        <v>0.7967485108594391</v>
      </c>
      <c r="P23" s="273">
        <v>311.27999999999997</v>
      </c>
      <c r="Q23" s="52">
        <v>338</v>
      </c>
      <c r="R23" s="53">
        <v>260</v>
      </c>
      <c r="S23" s="209"/>
      <c r="T23" s="278">
        <v>315.89999999999998</v>
      </c>
      <c r="U23" s="279">
        <v>4</v>
      </c>
      <c r="V23" s="280">
        <v>73</v>
      </c>
      <c r="W23" s="209"/>
      <c r="X23" s="286">
        <v>5612</v>
      </c>
      <c r="Y23" s="287">
        <v>4552</v>
      </c>
      <c r="AA23" s="293">
        <v>1099735.1013999998</v>
      </c>
      <c r="AB23" s="294">
        <v>1118768.2063999998</v>
      </c>
      <c r="AC23" s="295">
        <v>985908.11436000001</v>
      </c>
    </row>
    <row r="24" spans="1:29">
      <c r="A24" s="209" t="s">
        <v>43</v>
      </c>
      <c r="B24" s="258">
        <v>0.93500000000000005</v>
      </c>
      <c r="C24" s="259">
        <v>399200</v>
      </c>
      <c r="D24" s="260">
        <v>55025</v>
      </c>
      <c r="E24" s="107"/>
      <c r="F24" s="20">
        <v>4985</v>
      </c>
      <c r="G24" s="21">
        <v>33730</v>
      </c>
      <c r="H24" s="21">
        <v>79300</v>
      </c>
      <c r="I24" s="37">
        <v>331.53</v>
      </c>
      <c r="K24" s="266">
        <v>0.97173280804510365</v>
      </c>
      <c r="L24" s="267">
        <v>0.70459325493708214</v>
      </c>
      <c r="M24" s="267">
        <v>0.4031674499146089</v>
      </c>
      <c r="N24" s="268">
        <v>0.79517570081437139</v>
      </c>
      <c r="P24" s="273">
        <v>453.22</v>
      </c>
      <c r="Q24" s="52">
        <v>1931</v>
      </c>
      <c r="R24" s="53">
        <v>330</v>
      </c>
      <c r="S24" s="209"/>
      <c r="T24" s="278">
        <v>587.4</v>
      </c>
      <c r="U24" s="279">
        <v>27</v>
      </c>
      <c r="V24" s="280">
        <v>203</v>
      </c>
      <c r="W24" s="209"/>
      <c r="X24" s="286">
        <v>5760</v>
      </c>
      <c r="Y24" s="287">
        <v>3404</v>
      </c>
      <c r="AA24" s="293">
        <v>1475163.6510000001</v>
      </c>
      <c r="AB24" s="294">
        <v>1511884.959</v>
      </c>
      <c r="AC24" s="295">
        <v>1344905.8037999999</v>
      </c>
    </row>
    <row r="25" spans="1:29">
      <c r="A25" s="209" t="s">
        <v>44</v>
      </c>
      <c r="B25" s="258">
        <v>0.87599999999999989</v>
      </c>
      <c r="C25" s="259">
        <v>142400</v>
      </c>
      <c r="D25" s="260">
        <v>19455</v>
      </c>
      <c r="E25" s="107"/>
      <c r="F25" s="20">
        <v>1045</v>
      </c>
      <c r="G25" s="21">
        <v>7435</v>
      </c>
      <c r="H25" s="21">
        <v>20700</v>
      </c>
      <c r="I25" s="37">
        <v>101.65</v>
      </c>
      <c r="K25" s="266">
        <v>0.91081452319406442</v>
      </c>
      <c r="L25" s="267">
        <v>0.32565515525800626</v>
      </c>
      <c r="M25" s="267">
        <v>9.3252144193642583E-2</v>
      </c>
      <c r="N25" s="268">
        <v>0.68944883678170865</v>
      </c>
      <c r="P25" s="273">
        <v>169.84</v>
      </c>
      <c r="Q25" s="52">
        <v>48</v>
      </c>
      <c r="R25" s="53">
        <v>100</v>
      </c>
      <c r="S25" s="209"/>
      <c r="T25" s="278">
        <v>73.900000000000006</v>
      </c>
      <c r="U25" s="279">
        <v>4</v>
      </c>
      <c r="V25" s="280">
        <v>25</v>
      </c>
      <c r="W25" s="209"/>
      <c r="X25" s="286">
        <v>1340</v>
      </c>
      <c r="Y25" s="287">
        <v>626</v>
      </c>
      <c r="AA25" s="293">
        <v>518056.51403999998</v>
      </c>
      <c r="AB25" s="294">
        <v>520345.40480000002</v>
      </c>
      <c r="AC25" s="295">
        <v>466564.32107999991</v>
      </c>
    </row>
    <row r="26" spans="1:29" hidden="1">
      <c r="A26" s="209" t="s">
        <v>45</v>
      </c>
      <c r="B26" s="258">
        <v>0.877</v>
      </c>
      <c r="C26" s="259">
        <v>374200</v>
      </c>
      <c r="D26" s="260">
        <v>44370</v>
      </c>
      <c r="E26" s="107"/>
      <c r="F26" s="20">
        <v>2535</v>
      </c>
      <c r="G26" s="21">
        <v>15385</v>
      </c>
      <c r="H26" s="21">
        <v>60300</v>
      </c>
      <c r="I26" s="37">
        <v>270</v>
      </c>
      <c r="K26" s="266">
        <v>0.96911101746797801</v>
      </c>
      <c r="L26" s="267">
        <v>0.76733480158698608</v>
      </c>
      <c r="M26" s="267">
        <v>0.67584325199632145</v>
      </c>
      <c r="N26" s="268">
        <v>0.84518139823332517</v>
      </c>
      <c r="P26" s="273">
        <v>332.46</v>
      </c>
      <c r="Q26" s="52">
        <v>2574</v>
      </c>
      <c r="R26" s="53">
        <v>210</v>
      </c>
      <c r="S26" s="209"/>
      <c r="T26" s="278">
        <v>605.70000000000005</v>
      </c>
      <c r="U26" s="279">
        <v>6</v>
      </c>
      <c r="V26" s="280">
        <v>80</v>
      </c>
      <c r="W26" s="209"/>
      <c r="X26" s="286">
        <v>4801</v>
      </c>
      <c r="Y26" s="287">
        <v>3252</v>
      </c>
      <c r="AA26" s="293">
        <v>1047395.9111199998</v>
      </c>
      <c r="AB26" s="294">
        <v>1130871.53608</v>
      </c>
      <c r="AC26" s="295">
        <v>963137.31643999997</v>
      </c>
    </row>
    <row r="27" spans="1:29" hidden="1">
      <c r="A27" s="209" t="s">
        <v>46</v>
      </c>
      <c r="B27" s="258">
        <v>0.93400000000000005</v>
      </c>
      <c r="C27" s="259">
        <v>165500</v>
      </c>
      <c r="D27" s="260">
        <v>18985</v>
      </c>
      <c r="E27" s="107"/>
      <c r="F27" s="20">
        <v>790</v>
      </c>
      <c r="G27" s="21">
        <v>5325</v>
      </c>
      <c r="H27" s="21">
        <v>36400</v>
      </c>
      <c r="I27" s="37">
        <v>328.39</v>
      </c>
      <c r="K27" s="266">
        <v>0.8878970868821181</v>
      </c>
      <c r="L27" s="267">
        <v>0.38056610082810438</v>
      </c>
      <c r="M27" s="267">
        <v>0.36148232656031787</v>
      </c>
      <c r="N27" s="268">
        <v>0.78671098959460262</v>
      </c>
      <c r="P27" s="273">
        <v>275.20999999999998</v>
      </c>
      <c r="Q27" s="52">
        <v>1710</v>
      </c>
      <c r="R27" s="53">
        <v>75</v>
      </c>
      <c r="S27" s="209"/>
      <c r="T27" s="278">
        <v>302.60000000000002</v>
      </c>
      <c r="U27" s="279">
        <v>2</v>
      </c>
      <c r="V27" s="280">
        <v>65</v>
      </c>
      <c r="W27" s="209"/>
      <c r="X27" s="286">
        <v>7436</v>
      </c>
      <c r="Y27" s="287">
        <v>3894</v>
      </c>
      <c r="AA27" s="293">
        <v>477754.14907999994</v>
      </c>
      <c r="AB27" s="294">
        <v>474544.17712000001</v>
      </c>
      <c r="AC27" s="295">
        <v>409079.77916000003</v>
      </c>
    </row>
    <row r="28" spans="1:29" hidden="1">
      <c r="A28" s="209" t="s">
        <v>47</v>
      </c>
      <c r="B28" s="258">
        <v>0.91500000000000004</v>
      </c>
      <c r="C28" s="259">
        <v>231700</v>
      </c>
      <c r="D28" s="260">
        <v>23795</v>
      </c>
      <c r="E28" s="107"/>
      <c r="F28" s="20">
        <v>1920</v>
      </c>
      <c r="G28" s="21">
        <v>8535</v>
      </c>
      <c r="H28" s="21">
        <v>44200</v>
      </c>
      <c r="I28" s="37">
        <v>170.64</v>
      </c>
      <c r="K28" s="266">
        <v>0.91764594894024643</v>
      </c>
      <c r="L28" s="267">
        <v>0.34864222855456484</v>
      </c>
      <c r="M28" s="267">
        <v>0.28200426707434484</v>
      </c>
      <c r="N28" s="268">
        <v>0.73408918282139735</v>
      </c>
      <c r="P28" s="273">
        <v>279.92</v>
      </c>
      <c r="Q28" s="52">
        <v>2698</v>
      </c>
      <c r="R28" s="53">
        <v>175</v>
      </c>
      <c r="S28" s="209"/>
      <c r="T28" s="278">
        <v>359.7</v>
      </c>
      <c r="U28" s="279">
        <v>20</v>
      </c>
      <c r="V28" s="280">
        <v>65</v>
      </c>
      <c r="W28" s="209"/>
      <c r="X28" s="286">
        <v>1129</v>
      </c>
      <c r="Y28" s="287">
        <v>1534</v>
      </c>
      <c r="AA28" s="293">
        <v>710065.61496000004</v>
      </c>
      <c r="AB28" s="294">
        <v>669366.08492000005</v>
      </c>
      <c r="AC28" s="295">
        <v>569459.94351999997</v>
      </c>
    </row>
    <row r="29" spans="1:29" hidden="1">
      <c r="A29" s="209" t="s">
        <v>13</v>
      </c>
      <c r="B29" s="258">
        <v>0.88</v>
      </c>
      <c r="C29" s="259">
        <v>480700</v>
      </c>
      <c r="D29" s="260">
        <v>65285</v>
      </c>
      <c r="E29" s="107"/>
      <c r="F29" s="20">
        <v>2310</v>
      </c>
      <c r="G29" s="21">
        <v>25949</v>
      </c>
      <c r="H29" s="21">
        <v>74600</v>
      </c>
      <c r="I29" s="37">
        <v>234.75</v>
      </c>
      <c r="K29" s="266">
        <v>0.90101858991149597</v>
      </c>
      <c r="L29" s="267">
        <v>0.7404766208836141</v>
      </c>
      <c r="M29" s="267">
        <v>0.74063033782063814</v>
      </c>
      <c r="N29" s="268">
        <v>0.6605536515150956</v>
      </c>
      <c r="P29" s="273">
        <v>489.35</v>
      </c>
      <c r="Q29" s="52">
        <v>1668</v>
      </c>
      <c r="R29" s="53">
        <v>285</v>
      </c>
      <c r="S29" s="209"/>
      <c r="T29" s="278">
        <v>715.5</v>
      </c>
      <c r="U29" s="279">
        <v>11</v>
      </c>
      <c r="V29" s="280">
        <v>131</v>
      </c>
      <c r="W29" s="209"/>
      <c r="X29" s="286">
        <v>8872</v>
      </c>
      <c r="Y29" s="287">
        <v>3143</v>
      </c>
      <c r="AA29" s="293">
        <v>1421650.5071599998</v>
      </c>
      <c r="AB29" s="294">
        <v>1468385.5352400001</v>
      </c>
      <c r="AC29" s="295">
        <v>1314394.5406800001</v>
      </c>
    </row>
    <row r="30" spans="1:29" hidden="1">
      <c r="A30" s="209" t="s">
        <v>48</v>
      </c>
      <c r="B30" s="258">
        <v>0.89900000000000002</v>
      </c>
      <c r="C30" s="259">
        <v>316900</v>
      </c>
      <c r="D30" s="260">
        <v>38390</v>
      </c>
      <c r="E30" s="107"/>
      <c r="F30" s="20">
        <v>2260</v>
      </c>
      <c r="G30" s="21">
        <v>24375</v>
      </c>
      <c r="H30" s="21">
        <v>52200</v>
      </c>
      <c r="I30" s="37">
        <v>203.48</v>
      </c>
      <c r="K30" s="266">
        <v>0.95898866525808102</v>
      </c>
      <c r="L30" s="267">
        <v>0.58684293525436881</v>
      </c>
      <c r="M30" s="267">
        <v>0.3511872032689608</v>
      </c>
      <c r="N30" s="268">
        <v>0.88720522274540237</v>
      </c>
      <c r="P30" s="273">
        <v>307.77999999999997</v>
      </c>
      <c r="Q30" s="52">
        <v>5071</v>
      </c>
      <c r="R30" s="53">
        <v>205</v>
      </c>
      <c r="S30" s="209"/>
      <c r="T30" s="278">
        <v>492.2</v>
      </c>
      <c r="U30" s="279">
        <v>16</v>
      </c>
      <c r="V30" s="280">
        <v>95</v>
      </c>
      <c r="W30" s="209"/>
      <c r="X30" s="286">
        <v>5971</v>
      </c>
      <c r="Y30" s="287">
        <v>2694</v>
      </c>
      <c r="AA30" s="293">
        <v>1065601.2255200001</v>
      </c>
      <c r="AB30" s="294">
        <v>1036368.8737999999</v>
      </c>
      <c r="AC30" s="295">
        <v>909393.61499999999</v>
      </c>
    </row>
    <row r="31" spans="1:29" hidden="1">
      <c r="A31" s="209" t="s">
        <v>49</v>
      </c>
      <c r="B31" s="258">
        <v>0.95099999999999996</v>
      </c>
      <c r="C31" s="259">
        <v>625300</v>
      </c>
      <c r="D31" s="260">
        <v>68885</v>
      </c>
      <c r="E31" s="107"/>
      <c r="F31" s="20">
        <v>8580</v>
      </c>
      <c r="G31" s="21">
        <v>17840</v>
      </c>
      <c r="H31" s="21">
        <v>91700</v>
      </c>
      <c r="I31" s="37">
        <v>218.97</v>
      </c>
      <c r="K31" s="266">
        <v>0.9727312455225956</v>
      </c>
      <c r="L31" s="267">
        <v>0.84660780949036729</v>
      </c>
      <c r="M31" s="267">
        <v>0.83783177646746732</v>
      </c>
      <c r="N31" s="268">
        <v>0.93225102427634254</v>
      </c>
      <c r="P31" s="273">
        <v>342</v>
      </c>
      <c r="Q31" s="52">
        <v>580</v>
      </c>
      <c r="R31" s="53">
        <v>185</v>
      </c>
      <c r="S31" s="209"/>
      <c r="T31" s="278">
        <v>129</v>
      </c>
      <c r="U31" s="279">
        <v>3</v>
      </c>
      <c r="V31" s="280">
        <v>35</v>
      </c>
      <c r="W31" s="209"/>
      <c r="X31" s="286">
        <v>2473</v>
      </c>
      <c r="Y31" s="287">
        <v>1497</v>
      </c>
      <c r="AA31" s="293">
        <v>953772.67492000002</v>
      </c>
      <c r="AB31" s="294">
        <v>978887.46956000011</v>
      </c>
      <c r="AC31" s="295">
        <v>893804.75547999993</v>
      </c>
    </row>
    <row r="32" spans="1:29" hidden="1">
      <c r="A32" s="209" t="s">
        <v>50</v>
      </c>
      <c r="B32" s="258">
        <v>0.96700000000000008</v>
      </c>
      <c r="C32" s="259">
        <v>488300</v>
      </c>
      <c r="D32" s="260">
        <v>53792</v>
      </c>
      <c r="E32" s="107"/>
      <c r="F32" s="20">
        <v>8030</v>
      </c>
      <c r="G32" s="21">
        <v>18180</v>
      </c>
      <c r="H32" s="21">
        <v>76500</v>
      </c>
      <c r="I32" s="37">
        <v>233.04</v>
      </c>
      <c r="K32" s="266">
        <v>0.9739581025832782</v>
      </c>
      <c r="L32" s="267">
        <v>0.8610041415389087</v>
      </c>
      <c r="M32" s="267">
        <v>0.85484411190838638</v>
      </c>
      <c r="N32" s="268">
        <v>0.92504470274667139</v>
      </c>
      <c r="P32" s="273">
        <v>346.18</v>
      </c>
      <c r="Q32" s="52">
        <v>2121</v>
      </c>
      <c r="R32" s="53">
        <v>155</v>
      </c>
      <c r="S32" s="209"/>
      <c r="T32" s="278">
        <v>168.2</v>
      </c>
      <c r="U32" s="279">
        <v>1</v>
      </c>
      <c r="V32" s="280">
        <v>35</v>
      </c>
      <c r="W32" s="209"/>
      <c r="X32" s="286">
        <v>1271</v>
      </c>
      <c r="Y32" s="287">
        <v>2541</v>
      </c>
      <c r="AA32" s="293">
        <v>808766.68912</v>
      </c>
      <c r="AB32" s="294">
        <v>813385.74563999998</v>
      </c>
      <c r="AC32" s="295">
        <v>710857.97172000003</v>
      </c>
    </row>
    <row r="33" spans="1:29" hidden="1">
      <c r="A33" s="209" t="s">
        <v>51</v>
      </c>
      <c r="B33" s="258">
        <v>0.94</v>
      </c>
      <c r="C33" s="259">
        <v>783800</v>
      </c>
      <c r="D33" s="260">
        <v>86345</v>
      </c>
      <c r="E33" s="107"/>
      <c r="F33" s="20">
        <v>15120</v>
      </c>
      <c r="G33" s="21">
        <v>55735</v>
      </c>
      <c r="H33" s="21">
        <v>114600</v>
      </c>
      <c r="I33" s="37">
        <v>517.73</v>
      </c>
      <c r="K33" s="266">
        <v>0.96917951918841105</v>
      </c>
      <c r="L33" s="267">
        <v>0.76249423191144861</v>
      </c>
      <c r="M33" s="267">
        <v>0.75423700247693637</v>
      </c>
      <c r="N33" s="268">
        <v>0.95613579329960241</v>
      </c>
      <c r="P33" s="273">
        <v>973.42</v>
      </c>
      <c r="Q33" s="52">
        <v>23060</v>
      </c>
      <c r="R33" s="53">
        <v>315</v>
      </c>
      <c r="S33" s="209"/>
      <c r="T33" s="278">
        <v>1101.8</v>
      </c>
      <c r="U33" s="279">
        <v>13</v>
      </c>
      <c r="V33" s="280">
        <v>270</v>
      </c>
      <c r="W33" s="209"/>
      <c r="X33" s="286">
        <v>5334</v>
      </c>
      <c r="Y33" s="287">
        <v>14987</v>
      </c>
      <c r="AA33" s="293">
        <v>1590915.9863999998</v>
      </c>
      <c r="AB33" s="294">
        <v>1605383.3021199999</v>
      </c>
      <c r="AC33" s="295">
        <v>1387060.9116000002</v>
      </c>
    </row>
    <row r="34" spans="1:29">
      <c r="A34" s="209" t="s">
        <v>52</v>
      </c>
      <c r="B34" s="258">
        <v>0.89</v>
      </c>
      <c r="C34" s="259">
        <v>375400</v>
      </c>
      <c r="D34" s="260">
        <v>44760</v>
      </c>
      <c r="E34" s="107"/>
      <c r="F34" s="20">
        <v>3240</v>
      </c>
      <c r="G34" s="21">
        <v>23895</v>
      </c>
      <c r="H34" s="21">
        <v>70400</v>
      </c>
      <c r="I34" s="37">
        <v>234.36</v>
      </c>
      <c r="K34" s="266">
        <v>0.93683122387403972</v>
      </c>
      <c r="L34" s="267">
        <v>0.53126845373080323</v>
      </c>
      <c r="M34" s="267">
        <v>0.32429334728871489</v>
      </c>
      <c r="N34" s="268">
        <v>0.74989759592709604</v>
      </c>
      <c r="P34" s="273">
        <v>297.70999999999998</v>
      </c>
      <c r="Q34" s="52">
        <v>540</v>
      </c>
      <c r="R34" s="53">
        <v>220</v>
      </c>
      <c r="S34" s="209"/>
      <c r="T34" s="278">
        <v>316.89999999999998</v>
      </c>
      <c r="U34" s="279">
        <v>7</v>
      </c>
      <c r="V34" s="280">
        <v>90</v>
      </c>
      <c r="W34" s="209"/>
      <c r="X34" s="286">
        <v>6514</v>
      </c>
      <c r="Y34" s="287">
        <v>2615</v>
      </c>
      <c r="AA34" s="293">
        <v>1203484.7307599999</v>
      </c>
      <c r="AB34" s="294">
        <v>1206805.1642400001</v>
      </c>
      <c r="AC34" s="295">
        <v>1084197.2164400001</v>
      </c>
    </row>
    <row r="35" spans="1:29" hidden="1">
      <c r="A35" s="209" t="s">
        <v>53</v>
      </c>
      <c r="B35" s="258">
        <v>0.90700000000000003</v>
      </c>
      <c r="C35" s="259">
        <v>320300</v>
      </c>
      <c r="D35" s="260">
        <v>34350</v>
      </c>
      <c r="E35" s="107"/>
      <c r="F35" s="20">
        <v>2260</v>
      </c>
      <c r="G35" s="21">
        <v>16460</v>
      </c>
      <c r="H35" s="21">
        <v>48800</v>
      </c>
      <c r="I35" s="37">
        <v>191.71</v>
      </c>
      <c r="K35" s="266">
        <v>0.9719866696452889</v>
      </c>
      <c r="L35" s="267">
        <v>0.59528786038014159</v>
      </c>
      <c r="M35" s="267">
        <v>0.27989919607801134</v>
      </c>
      <c r="N35" s="268">
        <v>0.83753400678758649</v>
      </c>
      <c r="P35" s="273">
        <v>312.01</v>
      </c>
      <c r="Q35" s="52">
        <v>1029</v>
      </c>
      <c r="R35" s="53">
        <v>180</v>
      </c>
      <c r="S35" s="209"/>
      <c r="T35" s="278">
        <v>408.3</v>
      </c>
      <c r="U35" s="279">
        <v>49</v>
      </c>
      <c r="V35" s="280">
        <v>60</v>
      </c>
      <c r="W35" s="209"/>
      <c r="X35" s="286">
        <v>3124</v>
      </c>
      <c r="Y35" s="287">
        <v>1969</v>
      </c>
      <c r="AA35" s="293">
        <v>965783.52103999991</v>
      </c>
      <c r="AB35" s="294">
        <v>956580.94272000005</v>
      </c>
      <c r="AC35" s="295">
        <v>895560.16056000011</v>
      </c>
    </row>
    <row r="36" spans="1:29" hidden="1">
      <c r="A36" s="209" t="s">
        <v>54</v>
      </c>
      <c r="B36" s="258">
        <v>0.88700000000000001</v>
      </c>
      <c r="C36" s="259">
        <v>236600</v>
      </c>
      <c r="D36" s="260">
        <v>25570</v>
      </c>
      <c r="E36" s="107"/>
      <c r="F36" s="20">
        <v>724</v>
      </c>
      <c r="G36" s="21">
        <v>5780</v>
      </c>
      <c r="H36" s="21">
        <v>31500</v>
      </c>
      <c r="I36" s="37">
        <v>147.51</v>
      </c>
      <c r="K36" s="266">
        <v>0.92290677600345272</v>
      </c>
      <c r="L36" s="267">
        <v>0.44918996467334837</v>
      </c>
      <c r="M36" s="267">
        <v>0.37071604405441261</v>
      </c>
      <c r="N36" s="268">
        <v>0.79997881999392573</v>
      </c>
      <c r="P36" s="273">
        <v>166.31</v>
      </c>
      <c r="Q36" s="52">
        <v>781</v>
      </c>
      <c r="R36" s="53">
        <v>90</v>
      </c>
      <c r="S36" s="209"/>
      <c r="T36" s="278">
        <v>64.400000000000006</v>
      </c>
      <c r="U36" s="279">
        <v>2</v>
      </c>
      <c r="V36" s="280">
        <v>14</v>
      </c>
      <c r="W36" s="209"/>
      <c r="X36" s="286">
        <v>3048</v>
      </c>
      <c r="Y36" s="287">
        <v>1563</v>
      </c>
      <c r="AA36" s="293">
        <v>586677.14196000004</v>
      </c>
      <c r="AB36" s="294">
        <v>606414.06592000008</v>
      </c>
      <c r="AC36" s="295">
        <v>513174.99271999998</v>
      </c>
    </row>
    <row r="37" spans="1:29" hidden="1">
      <c r="A37" s="209" t="s">
        <v>55</v>
      </c>
      <c r="B37" s="258">
        <v>0.94599999999999995</v>
      </c>
      <c r="C37" s="259">
        <v>837900</v>
      </c>
      <c r="D37" s="260">
        <v>89200</v>
      </c>
      <c r="E37" s="107"/>
      <c r="F37" s="20">
        <v>15005</v>
      </c>
      <c r="G37" s="21">
        <v>74590</v>
      </c>
      <c r="H37" s="21">
        <v>152100</v>
      </c>
      <c r="I37" s="37">
        <v>667.94</v>
      </c>
      <c r="K37" s="266">
        <v>0.96145773778236088</v>
      </c>
      <c r="L37" s="267">
        <v>0.54012027868254031</v>
      </c>
      <c r="M37" s="267">
        <v>0.22916442076573015</v>
      </c>
      <c r="N37" s="268">
        <v>0.83695242456932606</v>
      </c>
      <c r="P37" s="273">
        <v>1060.3499999999999</v>
      </c>
      <c r="Q37" s="52">
        <v>8303</v>
      </c>
      <c r="R37" s="53">
        <v>495</v>
      </c>
      <c r="S37" s="209"/>
      <c r="T37" s="278">
        <v>1452.1</v>
      </c>
      <c r="U37" s="279">
        <v>19</v>
      </c>
      <c r="V37" s="280">
        <v>390</v>
      </c>
      <c r="W37" s="209"/>
      <c r="X37" s="286">
        <v>12482</v>
      </c>
      <c r="Y37" s="287">
        <v>12865</v>
      </c>
      <c r="AA37" s="293">
        <v>2255057.8918400002</v>
      </c>
      <c r="AB37" s="294">
        <v>2339393.875</v>
      </c>
      <c r="AC37" s="295">
        <v>1984727.4720000001</v>
      </c>
    </row>
    <row r="38" spans="1:29">
      <c r="A38" s="209" t="s">
        <v>56</v>
      </c>
      <c r="B38" s="258">
        <v>0.87</v>
      </c>
      <c r="C38" s="259">
        <v>238800</v>
      </c>
      <c r="D38" s="260">
        <v>33290</v>
      </c>
      <c r="E38" s="107"/>
      <c r="F38" s="20">
        <v>1315</v>
      </c>
      <c r="G38" s="21">
        <v>11070</v>
      </c>
      <c r="H38" s="21">
        <v>34300</v>
      </c>
      <c r="I38" s="37">
        <v>206.71</v>
      </c>
      <c r="K38" s="266">
        <v>0.95408575676318763</v>
      </c>
      <c r="L38" s="267">
        <v>0.67049004105753962</v>
      </c>
      <c r="M38" s="267">
        <v>0.19584767028416272</v>
      </c>
      <c r="N38" s="268">
        <v>0.7982864847624721</v>
      </c>
      <c r="P38" s="273">
        <v>233.93</v>
      </c>
      <c r="Q38" s="52">
        <v>351</v>
      </c>
      <c r="R38" s="53">
        <v>120</v>
      </c>
      <c r="S38" s="209"/>
      <c r="T38" s="278">
        <v>287.39999999999998</v>
      </c>
      <c r="U38" s="279">
        <v>24</v>
      </c>
      <c r="V38" s="280">
        <v>48</v>
      </c>
      <c r="W38" s="209"/>
      <c r="X38" s="286">
        <v>6892</v>
      </c>
      <c r="Y38" s="287">
        <v>2405</v>
      </c>
      <c r="AA38" s="293">
        <v>738331.48583999998</v>
      </c>
      <c r="AB38" s="294">
        <v>748430.77087999997</v>
      </c>
      <c r="AC38" s="295">
        <v>672386.60267999989</v>
      </c>
    </row>
    <row r="39" spans="1:29" hidden="1">
      <c r="A39" s="209" t="s">
        <v>57</v>
      </c>
      <c r="B39" s="258">
        <v>0.91299999999999992</v>
      </c>
      <c r="C39" s="259">
        <v>495700</v>
      </c>
      <c r="D39" s="260">
        <v>58770</v>
      </c>
      <c r="E39" s="107"/>
      <c r="F39" s="20">
        <v>3251</v>
      </c>
      <c r="G39" s="21">
        <v>34215</v>
      </c>
      <c r="H39" s="21">
        <v>70300</v>
      </c>
      <c r="I39" s="37">
        <v>276.89</v>
      </c>
      <c r="K39" s="266">
        <v>0.97064206505477779</v>
      </c>
      <c r="L39" s="267">
        <v>0.75835291214468958</v>
      </c>
      <c r="M39" s="267">
        <v>0.728685229264882</v>
      </c>
      <c r="N39" s="268">
        <v>0.90342162220519961</v>
      </c>
      <c r="P39" s="273">
        <v>447.58</v>
      </c>
      <c r="Q39" s="52">
        <v>4751</v>
      </c>
      <c r="R39" s="53">
        <v>225</v>
      </c>
      <c r="S39" s="209"/>
      <c r="T39" s="278">
        <v>763.8</v>
      </c>
      <c r="U39" s="279">
        <v>34</v>
      </c>
      <c r="V39" s="280">
        <v>66</v>
      </c>
      <c r="W39" s="209"/>
      <c r="X39" s="286">
        <v>5302</v>
      </c>
      <c r="Y39" s="287">
        <v>5833</v>
      </c>
      <c r="AA39" s="293">
        <v>1237049.05168</v>
      </c>
      <c r="AB39" s="294">
        <v>1216273.85256</v>
      </c>
      <c r="AC39" s="295">
        <v>1109241.4590399999</v>
      </c>
    </row>
    <row r="40" spans="1:29">
      <c r="A40" s="209" t="s">
        <v>18</v>
      </c>
      <c r="B40" s="258">
        <v>0.90599999999999992</v>
      </c>
      <c r="C40" s="259">
        <v>681300</v>
      </c>
      <c r="D40" s="260">
        <v>103095</v>
      </c>
      <c r="E40" s="107"/>
      <c r="F40" s="20">
        <v>5985</v>
      </c>
      <c r="G40" s="21">
        <v>38225</v>
      </c>
      <c r="H40" s="21">
        <v>108700</v>
      </c>
      <c r="I40" s="37">
        <v>554.91</v>
      </c>
      <c r="K40" s="266">
        <v>0.97183328767057442</v>
      </c>
      <c r="L40" s="267">
        <v>0.87777040764827174</v>
      </c>
      <c r="M40" s="267">
        <v>0.87104276117095336</v>
      </c>
      <c r="N40" s="268">
        <v>0.87321855157728778</v>
      </c>
      <c r="P40" s="273">
        <v>720.04</v>
      </c>
      <c r="Q40" s="52">
        <v>6184</v>
      </c>
      <c r="R40" s="53">
        <v>385</v>
      </c>
      <c r="S40" s="209"/>
      <c r="T40" s="278">
        <v>1314.2</v>
      </c>
      <c r="U40" s="279">
        <v>71</v>
      </c>
      <c r="V40" s="280">
        <v>375</v>
      </c>
      <c r="W40" s="209"/>
      <c r="X40" s="286">
        <v>12542</v>
      </c>
      <c r="Y40" s="287">
        <v>6198</v>
      </c>
      <c r="AA40" s="293">
        <v>2173237.1892399997</v>
      </c>
      <c r="AB40" s="294">
        <v>2193577.50196</v>
      </c>
      <c r="AC40" s="295">
        <v>1935901.1250799999</v>
      </c>
    </row>
    <row r="41" spans="1:29" hidden="1">
      <c r="A41" s="209" t="s">
        <v>58</v>
      </c>
      <c r="B41" s="258">
        <v>0.8909999999999999</v>
      </c>
      <c r="C41" s="259">
        <v>425700</v>
      </c>
      <c r="D41" s="260">
        <v>65795</v>
      </c>
      <c r="E41" s="107"/>
      <c r="F41" s="20">
        <v>2305</v>
      </c>
      <c r="G41" s="21">
        <v>15325</v>
      </c>
      <c r="H41" s="21">
        <v>63800</v>
      </c>
      <c r="I41" s="37">
        <v>273.02</v>
      </c>
      <c r="K41" s="266">
        <v>0.93437216706045267</v>
      </c>
      <c r="L41" s="267">
        <v>0.33953567579087768</v>
      </c>
      <c r="M41" s="267">
        <v>0.26768136676554655</v>
      </c>
      <c r="N41" s="268">
        <v>0.72774718018948636</v>
      </c>
      <c r="P41" s="273">
        <v>320.31</v>
      </c>
      <c r="Q41" s="52">
        <v>783</v>
      </c>
      <c r="R41" s="53">
        <v>225</v>
      </c>
      <c r="S41" s="209"/>
      <c r="T41" s="278">
        <v>396.3</v>
      </c>
      <c r="U41" s="279">
        <v>8</v>
      </c>
      <c r="V41" s="280">
        <v>50</v>
      </c>
      <c r="W41" s="209"/>
      <c r="X41" s="286">
        <v>8381</v>
      </c>
      <c r="Y41" s="287">
        <v>2883</v>
      </c>
      <c r="AA41" s="293">
        <v>1267466.0611599998</v>
      </c>
      <c r="AB41" s="294">
        <v>1234507.9723599998</v>
      </c>
      <c r="AC41" s="295">
        <v>1134457.6115599999</v>
      </c>
    </row>
    <row r="42" spans="1:29" hidden="1">
      <c r="A42" s="209" t="s">
        <v>59</v>
      </c>
      <c r="B42" s="261">
        <v>0.91</v>
      </c>
      <c r="C42" s="27">
        <v>551300</v>
      </c>
      <c r="D42" s="262">
        <v>66660</v>
      </c>
      <c r="E42" s="107"/>
      <c r="F42" s="33">
        <v>5210</v>
      </c>
      <c r="G42" s="34">
        <v>35460</v>
      </c>
      <c r="H42" s="34">
        <v>96100</v>
      </c>
      <c r="I42" s="38">
        <v>352.83</v>
      </c>
      <c r="K42" s="269">
        <v>0.9633622638949606</v>
      </c>
      <c r="L42" s="270">
        <v>0.75108913577641434</v>
      </c>
      <c r="M42" s="270">
        <v>0.58433830290787947</v>
      </c>
      <c r="N42" s="271">
        <v>0.84085333222786685</v>
      </c>
      <c r="P42" s="274">
        <v>516.54999999999995</v>
      </c>
      <c r="Q42" s="57">
        <v>4570</v>
      </c>
      <c r="R42" s="58">
        <v>415</v>
      </c>
      <c r="S42" s="209"/>
      <c r="T42" s="281">
        <v>672.9</v>
      </c>
      <c r="U42" s="282">
        <v>8</v>
      </c>
      <c r="V42" s="283">
        <v>150</v>
      </c>
      <c r="W42" s="209"/>
      <c r="X42" s="288">
        <v>4983</v>
      </c>
      <c r="Y42" s="289">
        <v>5773</v>
      </c>
      <c r="AA42" s="296">
        <v>1855296.9260799999</v>
      </c>
      <c r="AB42" s="297">
        <v>1866482.9679599998</v>
      </c>
      <c r="AC42" s="298">
        <v>1647267.4899200001</v>
      </c>
    </row>
    <row r="44" spans="1:29">
      <c r="A44" s="209" t="s">
        <v>128</v>
      </c>
      <c r="B44" s="209">
        <v>2</v>
      </c>
      <c r="C44" s="209">
        <v>3</v>
      </c>
      <c r="D44" s="209">
        <v>4</v>
      </c>
      <c r="E44" s="209">
        <v>5</v>
      </c>
      <c r="F44" s="209">
        <v>6</v>
      </c>
      <c r="G44" s="209">
        <v>7</v>
      </c>
      <c r="H44" s="209">
        <v>8</v>
      </c>
      <c r="I44" s="209">
        <v>9</v>
      </c>
      <c r="J44" s="209">
        <v>10</v>
      </c>
      <c r="K44" s="209">
        <v>11</v>
      </c>
      <c r="L44" s="209">
        <v>12</v>
      </c>
      <c r="M44" s="209">
        <v>13</v>
      </c>
      <c r="N44" s="209">
        <v>14</v>
      </c>
      <c r="O44" s="209">
        <v>15</v>
      </c>
      <c r="P44" s="209">
        <v>16</v>
      </c>
      <c r="Q44" s="209">
        <v>17</v>
      </c>
      <c r="R44" s="209">
        <v>18</v>
      </c>
      <c r="S44" s="209">
        <v>19</v>
      </c>
      <c r="T44" s="209">
        <v>20</v>
      </c>
      <c r="U44" s="209">
        <v>21</v>
      </c>
      <c r="V44" s="209">
        <v>22</v>
      </c>
      <c r="W44" s="209">
        <v>23</v>
      </c>
      <c r="X44" s="209">
        <v>24</v>
      </c>
      <c r="Y44" s="209">
        <v>25</v>
      </c>
      <c r="Z44" s="209">
        <v>26</v>
      </c>
      <c r="AA44" s="209">
        <v>27</v>
      </c>
      <c r="AB44" s="209">
        <v>28</v>
      </c>
      <c r="AC44" s="209">
        <v>29</v>
      </c>
    </row>
  </sheetData>
  <autoFilter ref="A1:A42" xr:uid="{174D0700-674E-4D81-9732-490B2CBF6FD7}">
    <filterColumn colId="0">
      <filters>
        <filter val="Derbyshire and Nottinghamshire"/>
        <filter val="Herefordshire, Worcestershire and Warwickshire"/>
        <filter val="Inner London - West"/>
        <filter val="Leicestershire, Rutland and Northamptonshire"/>
        <filter val="Lincolnshire"/>
        <filter val="Shropshire and Staffordshire"/>
        <filter val="Tees Valley and Durham"/>
        <filter val="West Midlands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</dc:creator>
  <cp:keywords/>
  <dc:description/>
  <cp:lastModifiedBy>Matt Robinson</cp:lastModifiedBy>
  <cp:revision/>
  <dcterms:created xsi:type="dcterms:W3CDTF">2021-06-06T09:57:45Z</dcterms:created>
  <dcterms:modified xsi:type="dcterms:W3CDTF">2022-11-08T18:20:33Z</dcterms:modified>
  <cp:category/>
  <cp:contentStatus/>
</cp:coreProperties>
</file>